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80" windowHeight="8580" activeTab="0"/>
  </bookViews>
  <sheets>
    <sheet name="5801" sheetId="1" r:id="rId1"/>
    <sheet name="Tabele parowe" sheetId="2" state="hidden" r:id="rId2"/>
  </sheets>
  <definedNames>
    <definedName name="_xlnm.Print_Area" localSheetId="1">'Tabele parowe'!$A$1:$H$294</definedName>
    <definedName name="Z_9A2EC4E6_D6FB_11D6_873C_00E0989D29FF_.wvu.PrintArea" localSheetId="1" hidden="1">'Tabele parowe'!$A$1:$H$294</definedName>
  </definedNames>
  <calcPr fullCalcOnLoad="1"/>
</workbook>
</file>

<file path=xl/comments1.xml><?xml version="1.0" encoding="utf-8"?>
<comments xmlns="http://schemas.openxmlformats.org/spreadsheetml/2006/main">
  <authors>
    <author>Krzysztof Szałucki</author>
  </authors>
  <commentList>
    <comment ref="C24" authorId="0">
      <text>
        <r>
          <rPr>
            <b/>
            <sz val="8"/>
            <color indexed="12"/>
            <rFont val="Verdana"/>
            <family val="2"/>
          </rPr>
          <t xml:space="preserve">
tak dobrać średnicę rurociągu pary, aby prędkość przepływu pary 
w rurociągu mieściła się w zakresie:
</t>
        </r>
        <r>
          <rPr>
            <b/>
            <sz val="8"/>
            <color indexed="10"/>
            <rFont val="Verdana"/>
            <family val="2"/>
          </rPr>
          <t xml:space="preserve">20 - 40 m/s </t>
        </r>
        <r>
          <rPr>
            <b/>
            <sz val="8"/>
            <color indexed="12"/>
            <rFont val="Verdana"/>
            <family val="2"/>
          </rPr>
          <t xml:space="preserve">
(niższe wartości dla mniejszych ciśnień roboczych)</t>
        </r>
      </text>
    </comment>
    <comment ref="C43" authorId="0">
      <text>
        <r>
          <rPr>
            <b/>
            <sz val="8"/>
            <rFont val="Verdana"/>
            <family val="2"/>
          </rPr>
          <t xml:space="preserve">
należy tak dobrać współczynnik kvs zaworu (określa średnicę zaworu), aby prędkość przepływu pary na wylocie z zaworu była:
</t>
        </r>
        <r>
          <rPr>
            <b/>
            <sz val="8"/>
            <color indexed="12"/>
            <rFont val="Verdana"/>
            <family val="2"/>
          </rPr>
          <t>- zalecana &lt;70 m/s</t>
        </r>
        <r>
          <rPr>
            <b/>
            <sz val="8"/>
            <rFont val="Verdana"/>
            <family val="2"/>
          </rPr>
          <t xml:space="preserve">
</t>
        </r>
        <r>
          <rPr>
            <b/>
            <sz val="8"/>
            <color indexed="10"/>
            <rFont val="Verdana"/>
            <family val="2"/>
          </rPr>
          <t>- dopuszczalna &lt;100 m/s</t>
        </r>
      </text>
    </comment>
    <comment ref="C44" authorId="0">
      <text>
        <r>
          <rPr>
            <b/>
            <sz val="8"/>
            <color indexed="10"/>
            <rFont val="Verdana"/>
            <family val="2"/>
          </rPr>
          <t xml:space="preserve">
należy tak dobrać współczynnik kvs zaworu (określa średnicę zaworu), aby liczba Macha była &lt; 0,3
</t>
        </r>
      </text>
    </comment>
    <comment ref="C45" authorId="0">
      <text>
        <r>
          <rPr>
            <b/>
            <sz val="8"/>
            <rFont val="Verdana"/>
            <family val="2"/>
          </rPr>
          <t xml:space="preserve">
</t>
        </r>
        <r>
          <rPr>
            <b/>
            <sz val="8"/>
            <color indexed="12"/>
            <rFont val="Verdana"/>
            <family val="2"/>
          </rPr>
          <t>poziom ciśnienia akustycznego mierzony 1m za zaworem i 1m od rurociągu (przed izolacją cieplną), liczony na podstawie wzoru zgodnie 
z VDMA 24422
po izolacji cieplnej poziom ten obniży się 
o 5-10 dB(A) - zależnie od rodzaju i grubości izolacji cieplnej</t>
        </r>
      </text>
    </comment>
    <comment ref="C51" authorId="0">
      <text>
        <r>
          <rPr>
            <b/>
            <sz val="8"/>
            <color indexed="12"/>
            <rFont val="Verdana"/>
            <family val="2"/>
          </rPr>
          <t xml:space="preserve">
tak dobrać średnicę rurociągu pary, aby prędkość przepływu pary 
w rurociągu mieściła się w zakresie:
</t>
        </r>
        <r>
          <rPr>
            <b/>
            <sz val="8"/>
            <color indexed="10"/>
            <rFont val="Verdana"/>
            <family val="2"/>
          </rPr>
          <t>20 - 40 m/s</t>
        </r>
        <r>
          <rPr>
            <b/>
            <sz val="8"/>
            <color indexed="12"/>
            <rFont val="Verdana"/>
            <family val="2"/>
          </rPr>
          <t xml:space="preserve"> 
(niższe wartości dla mniejszych ciśnień roboczych)</t>
        </r>
      </text>
    </comment>
    <comment ref="C4" authorId="0">
      <text>
        <r>
          <rPr>
            <b/>
            <sz val="9"/>
            <color indexed="12"/>
            <rFont val="Verdana"/>
            <family val="2"/>
          </rPr>
          <t xml:space="preserve">
  kontakt:
  Krzysztof Szałucki
  tel.kom. 0-602614535
  mailto: info@szalucki.pl
  http://www.szalucki.pl</t>
        </r>
      </text>
    </comment>
  </commentList>
</comments>
</file>

<file path=xl/sharedStrings.xml><?xml version="1.0" encoding="utf-8"?>
<sst xmlns="http://schemas.openxmlformats.org/spreadsheetml/2006/main" count="96" uniqueCount="78">
  <si>
    <t xml:space="preserve">  bar, abs.</t>
  </si>
  <si>
    <t xml:space="preserve">  m/s</t>
  </si>
  <si>
    <t xml:space="preserve">  mm</t>
  </si>
  <si>
    <t>bar, abs.</t>
  </si>
  <si>
    <t>kJ/kg</t>
  </si>
  <si>
    <r>
      <t>kg/m</t>
    </r>
    <r>
      <rPr>
        <b/>
        <vertAlign val="superscript"/>
        <sz val="11"/>
        <color indexed="12"/>
        <rFont val="Arial"/>
        <family val="2"/>
      </rPr>
      <t>3</t>
    </r>
  </si>
  <si>
    <t xml:space="preserve">  kg/h</t>
  </si>
  <si>
    <t>ciśnienie                                  p</t>
  </si>
  <si>
    <t>ciepło parowania                    r</t>
  </si>
  <si>
    <t>objętość właściwa pary nasyconej suchej</t>
  </si>
  <si>
    <t>gęstość pary nasyconej suchej</t>
  </si>
  <si>
    <t>entalpia wody wrzącej                   h'</t>
  </si>
  <si>
    <t>entalpia pary nasyconej suchej              h''</t>
  </si>
  <si>
    <t>gęstość wody wrzącej</t>
  </si>
  <si>
    <r>
      <t>m</t>
    </r>
    <r>
      <rPr>
        <b/>
        <vertAlign val="superscript"/>
        <sz val="11"/>
        <color indexed="12"/>
        <rFont val="Arial"/>
        <family val="2"/>
      </rPr>
      <t>3</t>
    </r>
    <r>
      <rPr>
        <b/>
        <sz val="11"/>
        <color indexed="12"/>
        <rFont val="Arial"/>
        <family val="2"/>
      </rPr>
      <t>/kg</t>
    </r>
  </si>
  <si>
    <t>objętość właściwa wody wrzącej</t>
  </si>
  <si>
    <t xml:space="preserve">  m3/h</t>
  </si>
  <si>
    <t>Wielkości wymagające wprowadzenia</t>
  </si>
  <si>
    <t>Wielkości pojawiające się automatycznie</t>
  </si>
  <si>
    <t>Objętość właściwa pary</t>
  </si>
  <si>
    <t>temperatura nasycenia</t>
  </si>
  <si>
    <t>°C</t>
  </si>
  <si>
    <t xml:space="preserve">  -</t>
  </si>
  <si>
    <t>by Krzysztof Szałucki 2006</t>
  </si>
  <si>
    <t xml:space="preserve">  bar</t>
  </si>
  <si>
    <t>Uwagi</t>
  </si>
  <si>
    <t>Projekt</t>
  </si>
  <si>
    <t>DN</t>
  </si>
  <si>
    <t xml:space="preserve">Dobór zaworu redukcyjnego 5801 dla czynnika: para wodna </t>
  </si>
  <si>
    <t>Parametry redukcji</t>
  </si>
  <si>
    <t>Masowe natężenie przepływu pary</t>
  </si>
  <si>
    <t>para nasycona</t>
  </si>
  <si>
    <t>Ma</t>
  </si>
  <si>
    <t>LG</t>
  </si>
  <si>
    <t>kvs</t>
  </si>
  <si>
    <t>para przegrzana</t>
  </si>
  <si>
    <t>Temperatura nasycenia dla ciśnienia przed redukcją</t>
  </si>
  <si>
    <r>
      <t xml:space="preserve">  </t>
    </r>
    <r>
      <rPr>
        <b/>
        <sz val="12"/>
        <rFont val="Arial"/>
        <family val="2"/>
      </rPr>
      <t>°</t>
    </r>
    <r>
      <rPr>
        <b/>
        <sz val="12"/>
        <rFont val="Verdana"/>
        <family val="2"/>
      </rPr>
      <t xml:space="preserve"> C</t>
    </r>
  </si>
  <si>
    <t>Ciśnienie pary po redukcji</t>
  </si>
  <si>
    <t>Rurociąg przed zaworem redukcyjnym</t>
  </si>
  <si>
    <r>
      <t xml:space="preserve"> 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/kg</t>
    </r>
  </si>
  <si>
    <t xml:space="preserve">Przepływ objętościowy pary </t>
  </si>
  <si>
    <t xml:space="preserve">Średnica rurociągu pary </t>
  </si>
  <si>
    <t>Prędkość przepływu pary w rurociągu</t>
  </si>
  <si>
    <t>Parametry zaworu redukcyjnego 5801</t>
  </si>
  <si>
    <r>
      <t xml:space="preserve">Ciśnienie różnicowe    </t>
    </r>
    <r>
      <rPr>
        <b/>
        <vertAlign val="subscript"/>
        <sz val="12"/>
        <rFont val="Verdana"/>
        <family val="2"/>
      </rPr>
      <t>delta</t>
    </r>
    <r>
      <rPr>
        <b/>
        <sz val="12"/>
        <rFont val="Verdana"/>
        <family val="2"/>
      </rPr>
      <t>p = p</t>
    </r>
    <r>
      <rPr>
        <b/>
        <vertAlign val="subscript"/>
        <sz val="12"/>
        <rFont val="Verdana"/>
        <family val="2"/>
      </rPr>
      <t>1</t>
    </r>
    <r>
      <rPr>
        <b/>
        <sz val="12"/>
        <rFont val="Verdana"/>
        <family val="2"/>
      </rPr>
      <t xml:space="preserve"> - p</t>
    </r>
    <r>
      <rPr>
        <b/>
        <vertAlign val="subscript"/>
        <sz val="12"/>
        <rFont val="Verdana"/>
        <family val="2"/>
      </rPr>
      <t>2</t>
    </r>
  </si>
  <si>
    <r>
      <t xml:space="preserve">Współczynnik stosunku ciśnień    x = </t>
    </r>
    <r>
      <rPr>
        <b/>
        <vertAlign val="subscript"/>
        <sz val="12"/>
        <rFont val="Verdana"/>
        <family val="2"/>
      </rPr>
      <t>delta</t>
    </r>
    <r>
      <rPr>
        <b/>
        <sz val="12"/>
        <rFont val="Verdana"/>
        <family val="2"/>
      </rPr>
      <t>p / p</t>
    </r>
    <r>
      <rPr>
        <b/>
        <vertAlign val="subscript"/>
        <sz val="12"/>
        <rFont val="Verdana"/>
        <family val="2"/>
      </rPr>
      <t>1</t>
    </r>
  </si>
  <si>
    <r>
      <t>Współczynnik standaryzacji   F</t>
    </r>
    <r>
      <rPr>
        <b/>
        <vertAlign val="subscript"/>
        <sz val="12"/>
        <rFont val="Verdana"/>
        <family val="2"/>
      </rPr>
      <t>k</t>
    </r>
    <r>
      <rPr>
        <b/>
        <sz val="12"/>
        <rFont val="Verdana"/>
        <family val="2"/>
      </rPr>
      <t xml:space="preserve"> = </t>
    </r>
    <r>
      <rPr>
        <b/>
        <vertAlign val="superscript"/>
        <sz val="12"/>
        <rFont val="Verdana"/>
        <family val="2"/>
      </rPr>
      <t>kappa</t>
    </r>
    <r>
      <rPr>
        <b/>
        <sz val="12"/>
        <rFont val="Verdana"/>
        <family val="2"/>
      </rPr>
      <t>/1,4</t>
    </r>
  </si>
  <si>
    <r>
      <t>Współczynnik stosunku ciśnień przy przepływie zdławionym  x</t>
    </r>
    <r>
      <rPr>
        <b/>
        <vertAlign val="subscript"/>
        <sz val="12"/>
        <rFont val="Verdana"/>
        <family val="2"/>
      </rPr>
      <t>T</t>
    </r>
  </si>
  <si>
    <t xml:space="preserve">Współczynnik stosunku ciśnień    x </t>
  </si>
  <si>
    <t>Współczynnik ekspansji   Y</t>
  </si>
  <si>
    <t>Objętość właściwa pary przy p1/2 I t1</t>
  </si>
  <si>
    <r>
      <t xml:space="preserve"> 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/kg</t>
    </r>
  </si>
  <si>
    <t>Objętość właściwa pary przy p2 I t1</t>
  </si>
  <si>
    <r>
      <t>Obliczeniowy współczynnik przepływu    k</t>
    </r>
    <r>
      <rPr>
        <b/>
        <vertAlign val="subscript"/>
        <sz val="12"/>
        <color indexed="12"/>
        <rFont val="Verdana"/>
        <family val="2"/>
      </rPr>
      <t>v</t>
    </r>
  </si>
  <si>
    <r>
      <t xml:space="preserve"> 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/h</t>
    </r>
  </si>
  <si>
    <r>
      <t>Współczynnik przepływu zaworu 5801    k</t>
    </r>
    <r>
      <rPr>
        <b/>
        <vertAlign val="subscript"/>
        <sz val="12"/>
        <color indexed="10"/>
        <rFont val="Verdana"/>
        <family val="2"/>
      </rPr>
      <t>vs</t>
    </r>
    <r>
      <rPr>
        <b/>
        <sz val="12"/>
        <color indexed="10"/>
        <rFont val="Verdana"/>
        <family val="2"/>
      </rPr>
      <t xml:space="preserve"> =                                 </t>
    </r>
  </si>
  <si>
    <t>Średnica nominalna zaworu 5801</t>
  </si>
  <si>
    <r>
      <t>Gęstość pary za zaworem ro</t>
    </r>
    <r>
      <rPr>
        <b/>
        <vertAlign val="subscript"/>
        <sz val="12"/>
        <rFont val="Verdana"/>
        <family val="2"/>
      </rPr>
      <t>2</t>
    </r>
  </si>
  <si>
    <r>
      <t xml:space="preserve">  kg/m</t>
    </r>
    <r>
      <rPr>
        <b/>
        <vertAlign val="superscript"/>
        <sz val="12"/>
        <rFont val="Verdana"/>
        <family val="2"/>
      </rPr>
      <t>3</t>
    </r>
  </si>
  <si>
    <r>
      <t>Prędkość dźwięku za zaworem   c</t>
    </r>
    <r>
      <rPr>
        <b/>
        <vertAlign val="subscript"/>
        <sz val="12"/>
        <rFont val="Verdana"/>
        <family val="2"/>
      </rPr>
      <t>2</t>
    </r>
  </si>
  <si>
    <t>Przepływ objętościowy pary na wylocie z zaworu</t>
  </si>
  <si>
    <t>Prędkość przepływu pary na wylocie z zaworu</t>
  </si>
  <si>
    <t>Liczba Macha    Ma</t>
  </si>
  <si>
    <r>
      <t>Poziom ciśnienia akustycznego (hałasu) L</t>
    </r>
    <r>
      <rPr>
        <b/>
        <vertAlign val="subscript"/>
        <sz val="12"/>
        <color indexed="12"/>
        <rFont val="Verdana"/>
        <family val="2"/>
      </rPr>
      <t>pA</t>
    </r>
  </si>
  <si>
    <t xml:space="preserve">  dB(A)</t>
  </si>
  <si>
    <t>Poprawka hałasu zależnie od liczby Macha</t>
  </si>
  <si>
    <t>Rurociąg za zaworem redukcyjnym</t>
  </si>
  <si>
    <t>Średnica rurociągu pary</t>
  </si>
  <si>
    <t>Przepływ objętościowy w rurze za zaworem</t>
  </si>
  <si>
    <t>Prędkość przepływu w rurociągu</t>
  </si>
  <si>
    <t>DN rur</t>
  </si>
  <si>
    <t>Punkt pracy (min.&gt; 10%)</t>
  </si>
  <si>
    <t xml:space="preserve">  %</t>
  </si>
  <si>
    <t>min.</t>
  </si>
  <si>
    <t>nom.</t>
  </si>
  <si>
    <t>maks.</t>
  </si>
  <si>
    <r>
      <t>Współczynnik przepływu k</t>
    </r>
    <r>
      <rPr>
        <b/>
        <vertAlign val="subscript"/>
        <sz val="12"/>
        <color indexed="12"/>
        <rFont val="Verdana"/>
        <family val="2"/>
      </rPr>
      <t>v</t>
    </r>
    <r>
      <rPr>
        <b/>
        <sz val="12"/>
        <color indexed="12"/>
        <rFont val="Verdana"/>
        <family val="2"/>
      </rPr>
      <t>x1,1</t>
    </r>
    <r>
      <rPr>
        <b/>
        <vertAlign val="superscript"/>
        <sz val="12"/>
        <color indexed="12"/>
        <rFont val="Verdana"/>
        <family val="2"/>
      </rPr>
      <t>(współczynnik bezpieczeństwa)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</si>
</sst>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0.0"/>
    <numFmt numFmtId="190" formatCode="0.0000"/>
    <numFmt numFmtId="191" formatCode="0.000"/>
    <numFmt numFmtId="192" formatCode="0.0000000"/>
    <numFmt numFmtId="193" formatCode="0.000000"/>
    <numFmt numFmtId="194" formatCode="0.00000000"/>
  </numFmts>
  <fonts count="38">
    <font>
      <sz val="10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name val="Verdana"/>
      <family val="2"/>
    </font>
    <font>
      <b/>
      <sz val="18"/>
      <color indexed="9"/>
      <name val="Verdana"/>
      <family val="2"/>
    </font>
    <font>
      <b/>
      <sz val="11"/>
      <color indexed="10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vertAlign val="subscript"/>
      <sz val="12"/>
      <color indexed="10"/>
      <name val="Verdana"/>
      <family val="2"/>
    </font>
    <font>
      <b/>
      <sz val="12"/>
      <color indexed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1"/>
      <color indexed="42"/>
      <name val="Verdana"/>
      <family val="2"/>
    </font>
    <font>
      <b/>
      <vertAlign val="subscript"/>
      <sz val="12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6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12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b/>
      <sz val="12"/>
      <color indexed="9"/>
      <name val="Verdana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12"/>
      <name val="Verdana"/>
      <family val="2"/>
    </font>
    <font>
      <b/>
      <vertAlign val="superscript"/>
      <sz val="12"/>
      <name val="Verdana"/>
      <family val="2"/>
    </font>
    <font>
      <b/>
      <sz val="8"/>
      <color indexed="10"/>
      <name val="Verdana"/>
      <family val="2"/>
    </font>
    <font>
      <sz val="10"/>
      <color indexed="42"/>
      <name val="Arial"/>
      <family val="0"/>
    </font>
    <font>
      <b/>
      <sz val="12"/>
      <color indexed="42"/>
      <name val="Verdana"/>
      <family val="2"/>
    </font>
    <font>
      <b/>
      <vertAlign val="subscript"/>
      <sz val="12"/>
      <name val="Verdana"/>
      <family val="2"/>
    </font>
    <font>
      <b/>
      <vertAlign val="superscript"/>
      <sz val="12"/>
      <color indexed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89" fontId="1" fillId="0" borderId="0" xfId="0" applyNumberFormat="1" applyFont="1" applyBorder="1" applyAlignment="1" applyProtection="1">
      <alignment horizontal="center"/>
      <protection hidden="1"/>
    </xf>
    <xf numFmtId="189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2" fontId="1" fillId="0" borderId="9" xfId="0" applyNumberFormat="1" applyFont="1" applyBorder="1" applyAlignment="1" applyProtection="1">
      <alignment horizontal="center"/>
      <protection hidden="1"/>
    </xf>
    <xf numFmtId="190" fontId="1" fillId="0" borderId="0" xfId="0" applyNumberFormat="1" applyFont="1" applyBorder="1" applyAlignment="1" applyProtection="1">
      <alignment horizontal="center"/>
      <protection hidden="1"/>
    </xf>
    <xf numFmtId="189" fontId="1" fillId="0" borderId="9" xfId="0" applyNumberFormat="1" applyFont="1" applyBorder="1" applyAlignment="1" applyProtection="1">
      <alignment horizontal="center"/>
      <protection hidden="1"/>
    </xf>
    <xf numFmtId="191" fontId="1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2" fontId="1" fillId="0" borderId="8" xfId="0" applyNumberFormat="1" applyFont="1" applyBorder="1" applyAlignment="1" applyProtection="1">
      <alignment horizontal="center"/>
      <protection hidden="1"/>
    </xf>
    <xf numFmtId="189" fontId="1" fillId="0" borderId="7" xfId="0" applyNumberFormat="1" applyFont="1" applyBorder="1" applyAlignment="1" applyProtection="1">
      <alignment horizontal="center"/>
      <protection hidden="1"/>
    </xf>
    <xf numFmtId="189" fontId="1" fillId="0" borderId="8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89" fontId="1" fillId="0" borderId="9" xfId="0" applyNumberFormat="1" applyFont="1" applyBorder="1" applyAlignment="1" applyProtection="1">
      <alignment/>
      <protection hidden="1"/>
    </xf>
    <xf numFmtId="189" fontId="1" fillId="0" borderId="6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 applyProtection="1">
      <alignment horizontal="right"/>
      <protection locked="0"/>
    </xf>
    <xf numFmtId="18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9" fontId="1" fillId="0" borderId="8" xfId="0" applyNumberFormat="1" applyFont="1" applyFill="1" applyBorder="1" applyAlignment="1">
      <alignment horizontal="right"/>
    </xf>
    <xf numFmtId="0" fontId="5" fillId="2" borderId="0" xfId="0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 vertical="top"/>
      <protection hidden="1"/>
    </xf>
    <xf numFmtId="0" fontId="16" fillId="3" borderId="4" xfId="0" applyFont="1" applyFill="1" applyBorder="1" applyAlignment="1" applyProtection="1">
      <alignment vertical="center"/>
      <protection hidden="1"/>
    </xf>
    <xf numFmtId="0" fontId="17" fillId="4" borderId="8" xfId="0" applyFont="1" applyFill="1" applyBorder="1" applyAlignment="1" applyProtection="1">
      <alignment vertical="center"/>
      <protection hidden="1"/>
    </xf>
    <xf numFmtId="0" fontId="8" fillId="3" borderId="12" xfId="0" applyFont="1" applyFill="1" applyBorder="1" applyAlignment="1" applyProtection="1">
      <alignment vertical="center"/>
      <protection hidden="1"/>
    </xf>
    <xf numFmtId="0" fontId="11" fillId="4" borderId="9" xfId="0" applyFont="1" applyFill="1" applyBorder="1" applyAlignment="1" applyProtection="1">
      <alignment vertical="center"/>
      <protection hidden="1"/>
    </xf>
    <xf numFmtId="189" fontId="11" fillId="4" borderId="0" xfId="0" applyNumberFormat="1" applyFont="1" applyFill="1" applyBorder="1" applyAlignment="1" applyProtection="1">
      <alignment horizontal="right" vertical="center"/>
      <protection hidden="1"/>
    </xf>
    <xf numFmtId="0" fontId="11" fillId="4" borderId="6" xfId="0" applyFont="1" applyFill="1" applyBorder="1" applyAlignment="1" applyProtection="1">
      <alignment vertical="center"/>
      <protection hidden="1"/>
    </xf>
    <xf numFmtId="189" fontId="11" fillId="4" borderId="7" xfId="0" applyNumberFormat="1" applyFont="1" applyFill="1" applyBorder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11" fillId="4" borderId="12" xfId="0" applyFont="1" applyFill="1" applyBorder="1" applyAlignment="1" applyProtection="1">
      <alignment vertical="center"/>
      <protection hidden="1"/>
    </xf>
    <xf numFmtId="0" fontId="8" fillId="3" borderId="9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90" fontId="11" fillId="0" borderId="0" xfId="0" applyNumberFormat="1" applyFont="1" applyFill="1" applyBorder="1" applyAlignment="1" applyProtection="1">
      <alignment horizontal="right" vertical="center"/>
      <protection hidden="1"/>
    </xf>
    <xf numFmtId="0" fontId="23" fillId="2" borderId="11" xfId="0" applyFont="1" applyFill="1" applyBorder="1" applyAlignment="1" applyProtection="1">
      <alignment vertical="center"/>
      <protection hidden="1"/>
    </xf>
    <xf numFmtId="0" fontId="23" fillId="2" borderId="4" xfId="0" applyFont="1" applyFill="1" applyBorder="1" applyAlignment="1" applyProtection="1">
      <alignment vertical="center"/>
      <protection hidden="1"/>
    </xf>
    <xf numFmtId="0" fontId="0" fillId="6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23" fillId="2" borderId="11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2" fontId="9" fillId="3" borderId="13" xfId="0" applyNumberFormat="1" applyFont="1" applyFill="1" applyBorder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9" fillId="4" borderId="13" xfId="0" applyNumberFormat="1" applyFont="1" applyFill="1" applyBorder="1" applyAlignment="1" applyProtection="1">
      <alignment vertical="center"/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5" borderId="0" xfId="0" applyFont="1" applyFill="1" applyAlignment="1" applyProtection="1">
      <alignment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24" fillId="5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190" fontId="11" fillId="5" borderId="0" xfId="0" applyNumberFormat="1" applyFont="1" applyFill="1" applyBorder="1" applyAlignment="1" applyProtection="1">
      <alignment vertical="center"/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  <protection hidden="1"/>
    </xf>
    <xf numFmtId="0" fontId="9" fillId="5" borderId="0" xfId="0" applyFont="1" applyFill="1" applyAlignment="1" applyProtection="1">
      <alignment vertical="center"/>
      <protection hidden="1"/>
    </xf>
    <xf numFmtId="0" fontId="11" fillId="6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31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vertical="center"/>
      <protection hidden="1"/>
    </xf>
    <xf numFmtId="0" fontId="9" fillId="4" borderId="14" xfId="0" applyFont="1" applyFill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vertical="center"/>
      <protection hidden="1"/>
    </xf>
    <xf numFmtId="0" fontId="9" fillId="3" borderId="15" xfId="0" applyFont="1" applyFill="1" applyBorder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189" fontId="8" fillId="5" borderId="0" xfId="0" applyNumberFormat="1" applyFont="1" applyFill="1" applyBorder="1" applyAlignment="1" applyProtection="1">
      <alignment horizontal="right" vertical="center"/>
      <protection hidden="1"/>
    </xf>
    <xf numFmtId="0" fontId="9" fillId="5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 horizontal="right" vertical="center"/>
      <protection hidden="1"/>
    </xf>
    <xf numFmtId="2" fontId="9" fillId="0" borderId="0" xfId="0" applyNumberFormat="1" applyFont="1" applyFill="1" applyBorder="1" applyAlignment="1" applyProtection="1">
      <alignment vertical="center"/>
      <protection hidden="1"/>
    </xf>
    <xf numFmtId="2" fontId="14" fillId="0" borderId="0" xfId="0" applyNumberFormat="1" applyFont="1" applyFill="1" applyAlignment="1" applyProtection="1">
      <alignment horizontal="center" vertical="center"/>
      <protection hidden="1"/>
    </xf>
    <xf numFmtId="2" fontId="9" fillId="4" borderId="15" xfId="0" applyNumberFormat="1" applyFont="1" applyFill="1" applyBorder="1" applyAlignment="1" applyProtection="1">
      <alignment vertical="center"/>
      <protection hidden="1"/>
    </xf>
    <xf numFmtId="2" fontId="14" fillId="5" borderId="0" xfId="0" applyNumberFormat="1" applyFont="1" applyFill="1" applyAlignment="1" applyProtection="1">
      <alignment horizontal="center" vertical="center"/>
      <protection hidden="1"/>
    </xf>
    <xf numFmtId="0" fontId="32" fillId="5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7" borderId="0" xfId="0" applyFont="1" applyFill="1" applyAlignment="1" applyProtection="1">
      <alignment vertical="center"/>
      <protection hidden="1"/>
    </xf>
    <xf numFmtId="0" fontId="23" fillId="8" borderId="4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189" fontId="9" fillId="0" borderId="0" xfId="0" applyNumberFormat="1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2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191" fontId="9" fillId="0" borderId="0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189" fontId="11" fillId="4" borderId="16" xfId="0" applyNumberFormat="1" applyFont="1" applyFill="1" applyBorder="1" applyAlignment="1" applyProtection="1">
      <alignment vertical="center"/>
      <protection hidden="1"/>
    </xf>
    <xf numFmtId="0" fontId="9" fillId="4" borderId="13" xfId="0" applyFont="1" applyFill="1" applyBorder="1" applyAlignment="1" applyProtection="1">
      <alignment vertical="center"/>
      <protection hidden="1"/>
    </xf>
    <xf numFmtId="189" fontId="11" fillId="4" borderId="0" xfId="0" applyNumberFormat="1" applyFont="1" applyFill="1" applyBorder="1" applyAlignment="1" applyProtection="1">
      <alignment vertical="center"/>
      <protection hidden="1"/>
    </xf>
    <xf numFmtId="2" fontId="9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189" fontId="9" fillId="0" borderId="0" xfId="0" applyNumberFormat="1" applyFont="1" applyFill="1" applyBorder="1" applyAlignment="1" applyProtection="1">
      <alignment vertical="center"/>
      <protection hidden="1"/>
    </xf>
    <xf numFmtId="189" fontId="9" fillId="0" borderId="0" xfId="0" applyNumberFormat="1" applyFont="1" applyFill="1" applyBorder="1" applyAlignment="1" applyProtection="1">
      <alignment horizontal="right" vertical="center"/>
      <protection hidden="1"/>
    </xf>
    <xf numFmtId="189" fontId="11" fillId="4" borderId="7" xfId="0" applyNumberFormat="1" applyFont="1" applyFill="1" applyBorder="1" applyAlignment="1" applyProtection="1">
      <alignment vertical="center"/>
      <protection hidden="1"/>
    </xf>
    <xf numFmtId="0" fontId="9" fillId="4" borderId="15" xfId="0" applyFont="1" applyFill="1" applyBorder="1" applyAlignment="1" applyProtection="1">
      <alignment vertical="center"/>
      <protection hidden="1"/>
    </xf>
    <xf numFmtId="1" fontId="9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9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 locked="0"/>
    </xf>
    <xf numFmtId="1" fontId="12" fillId="5" borderId="0" xfId="0" applyNumberFormat="1" applyFont="1" applyFill="1" applyAlignment="1" applyProtection="1">
      <alignment horizontal="center" vertical="center"/>
      <protection hidden="1" locked="0"/>
    </xf>
    <xf numFmtId="0" fontId="9" fillId="5" borderId="0" xfId="0" applyFont="1" applyFill="1" applyAlignment="1" applyProtection="1">
      <alignment vertical="center"/>
      <protection hidden="1" locked="0"/>
    </xf>
    <xf numFmtId="0" fontId="11" fillId="5" borderId="0" xfId="0" applyFont="1" applyFill="1" applyAlignment="1" applyProtection="1">
      <alignment vertical="center"/>
      <protection hidden="1" locked="0"/>
    </xf>
    <xf numFmtId="189" fontId="8" fillId="9" borderId="16" xfId="0" applyNumberFormat="1" applyFont="1" applyFill="1" applyBorder="1" applyAlignment="1" applyProtection="1">
      <alignment horizontal="right" vertical="center"/>
      <protection locked="0"/>
    </xf>
    <xf numFmtId="0" fontId="36" fillId="5" borderId="0" xfId="0" applyFont="1" applyFill="1" applyAlignment="1" applyProtection="1">
      <alignment horizontal="right" vertical="center"/>
      <protection hidden="1"/>
    </xf>
    <xf numFmtId="0" fontId="21" fillId="3" borderId="3" xfId="0" applyFont="1" applyFill="1" applyBorder="1" applyAlignment="1" applyProtection="1">
      <alignment horizontal="left" vertical="center" wrapText="1"/>
      <protection locked="0"/>
    </xf>
    <xf numFmtId="0" fontId="21" fillId="3" borderId="5" xfId="0" applyFont="1" applyFill="1" applyBorder="1" applyAlignment="1" applyProtection="1">
      <alignment horizontal="left" vertical="center" wrapText="1"/>
      <protection locked="0"/>
    </xf>
    <xf numFmtId="0" fontId="21" fillId="3" borderId="17" xfId="0" applyFont="1" applyFill="1" applyBorder="1" applyAlignment="1" applyProtection="1">
      <alignment horizontal="left" vertical="center" wrapText="1"/>
      <protection locked="0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189" fontId="8" fillId="9" borderId="0" xfId="0" applyNumberFormat="1" applyFont="1" applyFill="1" applyBorder="1" applyAlignment="1" applyProtection="1">
      <alignment horizontal="center" vertical="center"/>
      <protection locked="0"/>
    </xf>
    <xf numFmtId="189" fontId="8" fillId="9" borderId="7" xfId="0" applyNumberFormat="1" applyFont="1" applyFill="1" applyBorder="1" applyAlignment="1" applyProtection="1">
      <alignment horizontal="center" vertical="center"/>
      <protection locked="0"/>
    </xf>
    <xf numFmtId="1" fontId="11" fillId="4" borderId="16" xfId="0" applyNumberFormat="1" applyFont="1" applyFill="1" applyBorder="1" applyAlignment="1" applyProtection="1">
      <alignment horizontal="center" vertical="center"/>
      <protection hidden="1"/>
    </xf>
    <xf numFmtId="189" fontId="11" fillId="4" borderId="0" xfId="0" applyNumberFormat="1" applyFont="1" applyFill="1" applyBorder="1" applyAlignment="1" applyProtection="1">
      <alignment horizontal="center" vertical="center"/>
      <protection hidden="1"/>
    </xf>
    <xf numFmtId="1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workbookViewId="0" topLeftCell="A1">
      <selection activeCell="C10" sqref="C10:G10"/>
    </sheetView>
  </sheetViews>
  <sheetFormatPr defaultColWidth="9.140625" defaultRowHeight="12.75"/>
  <cols>
    <col min="1" max="1" width="5.57421875" style="58" customWidth="1"/>
    <col min="2" max="2" width="3.7109375" style="58" customWidth="1"/>
    <col min="3" max="3" width="70.421875" style="58" customWidth="1"/>
    <col min="4" max="6" width="13.7109375" style="58" customWidth="1"/>
    <col min="7" max="7" width="14.28125" style="58" customWidth="1"/>
    <col min="8" max="8" width="9.140625" style="58" hidden="1" customWidth="1"/>
    <col min="9" max="9" width="8.8515625" style="58" customWidth="1"/>
    <col min="10" max="18" width="9.140625" style="58" hidden="1" customWidth="1"/>
    <col min="19" max="16384" width="9.140625" style="58" customWidth="1"/>
  </cols>
  <sheetData>
    <row r="1" spans="1:18" ht="24.75" customHeight="1">
      <c r="A1" s="77"/>
      <c r="B1" s="77"/>
      <c r="C1" s="77"/>
      <c r="D1" s="77"/>
      <c r="E1" s="77"/>
      <c r="F1" s="77"/>
      <c r="G1" s="77"/>
      <c r="H1" s="77"/>
      <c r="I1" s="78"/>
      <c r="J1" s="63"/>
      <c r="K1" s="63"/>
      <c r="L1" s="63"/>
      <c r="M1" s="63"/>
      <c r="N1" s="63"/>
      <c r="O1" s="63"/>
      <c r="P1" s="63"/>
      <c r="Q1" s="63"/>
      <c r="R1" s="63"/>
    </row>
    <row r="2" spans="1:18" ht="19.5">
      <c r="A2" s="77"/>
      <c r="B2" s="79" t="s">
        <v>28</v>
      </c>
      <c r="C2" s="77"/>
      <c r="D2" s="77"/>
      <c r="E2" s="77"/>
      <c r="F2" s="77"/>
      <c r="G2" s="77"/>
      <c r="H2" s="77"/>
      <c r="I2" s="78"/>
      <c r="J2" s="63"/>
      <c r="K2" s="63"/>
      <c r="L2" s="63"/>
      <c r="M2" s="63"/>
      <c r="N2" s="63"/>
      <c r="O2" s="63"/>
      <c r="P2" s="63"/>
      <c r="Q2" s="63"/>
      <c r="R2" s="63"/>
    </row>
    <row r="3" spans="1:18" ht="22.5">
      <c r="A3" s="77"/>
      <c r="B3" s="80"/>
      <c r="C3" s="77"/>
      <c r="D3" s="77"/>
      <c r="E3" s="77"/>
      <c r="F3" s="77"/>
      <c r="G3" s="77"/>
      <c r="H3" s="77"/>
      <c r="I3" s="78"/>
      <c r="J3" s="63"/>
      <c r="K3" s="63"/>
      <c r="L3" s="63"/>
      <c r="M3" s="63"/>
      <c r="N3" s="63"/>
      <c r="O3" s="63"/>
      <c r="P3" s="63"/>
      <c r="Q3" s="63"/>
      <c r="R3" s="63"/>
    </row>
    <row r="4" spans="1:9" s="55" customFormat="1" ht="20.25" customHeight="1">
      <c r="A4" s="39"/>
      <c r="B4" s="39"/>
      <c r="C4" s="40" t="s">
        <v>23</v>
      </c>
      <c r="D4" s="39"/>
      <c r="E4" s="39"/>
      <c r="F4" s="39"/>
      <c r="G4" s="39"/>
      <c r="H4" s="39"/>
      <c r="I4" s="56"/>
    </row>
    <row r="5" spans="1:18" ht="15" thickBot="1">
      <c r="A5" s="62"/>
      <c r="B5" s="62"/>
      <c r="C5" s="62"/>
      <c r="D5" s="66"/>
      <c r="E5" s="66"/>
      <c r="F5" s="66"/>
      <c r="G5" s="62"/>
      <c r="H5" s="62"/>
      <c r="I5" s="81"/>
      <c r="J5" s="63"/>
      <c r="K5" s="63"/>
      <c r="L5" s="63"/>
      <c r="M5" s="63"/>
      <c r="N5" s="63"/>
      <c r="O5" s="63"/>
      <c r="P5" s="63"/>
      <c r="Q5" s="63"/>
      <c r="R5" s="63"/>
    </row>
    <row r="6" spans="1:18" ht="15" thickBot="1">
      <c r="A6" s="62"/>
      <c r="B6" s="62"/>
      <c r="C6" s="41" t="s">
        <v>17</v>
      </c>
      <c r="D6" s="66"/>
      <c r="E6" s="66"/>
      <c r="F6" s="66"/>
      <c r="G6" s="62"/>
      <c r="H6" s="62"/>
      <c r="I6" s="81"/>
      <c r="J6" s="63"/>
      <c r="K6" s="63"/>
      <c r="L6" s="63"/>
      <c r="M6" s="63"/>
      <c r="N6" s="63"/>
      <c r="O6" s="63"/>
      <c r="P6" s="63"/>
      <c r="Q6" s="63"/>
      <c r="R6" s="63"/>
    </row>
    <row r="7" spans="1:18" ht="15" thickBot="1">
      <c r="A7" s="62"/>
      <c r="B7" s="62"/>
      <c r="C7" s="42" t="s">
        <v>18</v>
      </c>
      <c r="D7" s="66"/>
      <c r="E7" s="66"/>
      <c r="F7" s="66"/>
      <c r="G7" s="62"/>
      <c r="H7" s="62"/>
      <c r="I7" s="81"/>
      <c r="J7" s="63"/>
      <c r="K7" s="63"/>
      <c r="L7" s="63"/>
      <c r="M7" s="63"/>
      <c r="N7" s="63"/>
      <c r="O7" s="63"/>
      <c r="P7" s="63"/>
      <c r="Q7" s="63"/>
      <c r="R7" s="63"/>
    </row>
    <row r="8" spans="1:18" ht="15" thickBot="1">
      <c r="A8" s="62"/>
      <c r="B8" s="62"/>
      <c r="C8" s="62"/>
      <c r="D8" s="66"/>
      <c r="E8" s="66"/>
      <c r="F8" s="66"/>
      <c r="G8" s="62"/>
      <c r="H8" s="62"/>
      <c r="I8" s="57"/>
      <c r="J8" s="67"/>
      <c r="K8" s="67"/>
      <c r="L8" s="67"/>
      <c r="M8" s="67"/>
      <c r="N8" s="67"/>
      <c r="O8" s="67"/>
      <c r="P8" s="67"/>
      <c r="Q8" s="67"/>
      <c r="R8" s="67"/>
    </row>
    <row r="9" spans="1:18" ht="18" customHeight="1" thickBot="1">
      <c r="A9" s="68"/>
      <c r="B9" s="68"/>
      <c r="C9" s="54" t="s">
        <v>26</v>
      </c>
      <c r="D9" s="69"/>
      <c r="E9" s="69"/>
      <c r="F9" s="69"/>
      <c r="G9" s="68"/>
      <c r="H9" s="68"/>
      <c r="I9" s="70"/>
      <c r="J9" s="71"/>
      <c r="K9" s="71"/>
      <c r="L9" s="71"/>
      <c r="M9" s="71"/>
      <c r="N9" s="71"/>
      <c r="O9" s="71"/>
      <c r="P9" s="71"/>
      <c r="Q9" s="71"/>
      <c r="R9" s="71"/>
    </row>
    <row r="10" spans="1:18" ht="18" customHeight="1" thickBot="1">
      <c r="A10" s="62"/>
      <c r="B10" s="62"/>
      <c r="C10" s="128"/>
      <c r="D10" s="129"/>
      <c r="E10" s="129"/>
      <c r="F10" s="129"/>
      <c r="G10" s="130"/>
      <c r="H10" s="62">
        <f>IF(OR(D14&lt;=D18,AND(D15&lt;=D16,H13=2),AND(D13&lt;=0,E13&lt;=0,F13&lt;=0)),1,0)</f>
        <v>0</v>
      </c>
      <c r="I10" s="57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18" customHeight="1" thickBot="1">
      <c r="A11" s="62"/>
      <c r="B11" s="62"/>
      <c r="C11" s="62"/>
      <c r="D11" s="66"/>
      <c r="E11" s="66"/>
      <c r="F11" s="66"/>
      <c r="G11" s="62"/>
      <c r="H11" s="62"/>
      <c r="I11" s="5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8" customHeight="1" thickBot="1">
      <c r="A12" s="62"/>
      <c r="B12" s="62"/>
      <c r="C12" s="59" t="s">
        <v>29</v>
      </c>
      <c r="D12" s="127" t="s">
        <v>74</v>
      </c>
      <c r="E12" s="127" t="s">
        <v>75</v>
      </c>
      <c r="F12" s="127" t="s">
        <v>76</v>
      </c>
      <c r="G12" s="62"/>
      <c r="H12" s="62"/>
      <c r="I12" s="81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18" customHeight="1">
      <c r="A13" s="62"/>
      <c r="B13" s="62"/>
      <c r="C13" s="43" t="s">
        <v>30</v>
      </c>
      <c r="D13" s="126">
        <v>100</v>
      </c>
      <c r="E13" s="126">
        <v>200</v>
      </c>
      <c r="F13" s="126">
        <v>400</v>
      </c>
      <c r="G13" s="61" t="s">
        <v>6</v>
      </c>
      <c r="H13" s="122">
        <v>1</v>
      </c>
      <c r="I13" s="81"/>
      <c r="J13" s="63" t="s">
        <v>31</v>
      </c>
      <c r="K13" s="63"/>
      <c r="L13" s="63" t="s">
        <v>32</v>
      </c>
      <c r="M13" s="63" t="s">
        <v>33</v>
      </c>
      <c r="N13" s="63"/>
      <c r="O13" s="63" t="s">
        <v>34</v>
      </c>
      <c r="P13" s="63" t="s">
        <v>27</v>
      </c>
      <c r="Q13" s="63"/>
      <c r="R13" s="63" t="s">
        <v>71</v>
      </c>
    </row>
    <row r="14" spans="1:18" ht="18" customHeight="1">
      <c r="A14" s="62"/>
      <c r="B14" s="62"/>
      <c r="C14" s="50" t="str">
        <f>IF(H13=1,"Ciśnienie pary nasyconej przed redukcją","Ciśnienie pary przegrzanej przed redukcją")</f>
        <v>Ciśnienie pary nasyconej przed redukcją</v>
      </c>
      <c r="D14" s="134">
        <v>11</v>
      </c>
      <c r="E14" s="134"/>
      <c r="F14" s="134"/>
      <c r="G14" s="82" t="s">
        <v>0</v>
      </c>
      <c r="H14" s="62"/>
      <c r="I14" s="81"/>
      <c r="J14" s="63" t="s">
        <v>35</v>
      </c>
      <c r="K14" s="63"/>
      <c r="L14" s="58">
        <v>0</v>
      </c>
      <c r="M14" s="58">
        <v>-16</v>
      </c>
      <c r="N14" s="63"/>
      <c r="O14" s="63">
        <v>1.8</v>
      </c>
      <c r="P14" s="63">
        <v>15</v>
      </c>
      <c r="Q14" s="63"/>
      <c r="R14" s="63">
        <v>15</v>
      </c>
    </row>
    <row r="15" spans="1:18" ht="18" customHeight="1">
      <c r="A15" s="62"/>
      <c r="B15" s="62"/>
      <c r="C15" s="50" t="str">
        <f>IF(H13=1," ","Temperatura pary przegrzanej przed redukcją")</f>
        <v> </v>
      </c>
      <c r="D15" s="134"/>
      <c r="E15" s="134"/>
      <c r="F15" s="134"/>
      <c r="G15" s="82" t="str">
        <f>IF(H13=1," ","  ° C")</f>
        <v> </v>
      </c>
      <c r="H15" s="62"/>
      <c r="I15" s="81"/>
      <c r="J15" s="63"/>
      <c r="K15" s="63"/>
      <c r="L15" s="63">
        <v>0.025</v>
      </c>
      <c r="M15" s="63">
        <v>-16</v>
      </c>
      <c r="N15" s="63"/>
      <c r="O15" s="63">
        <v>3</v>
      </c>
      <c r="P15" s="63">
        <v>15</v>
      </c>
      <c r="Q15" s="63"/>
      <c r="R15" s="63">
        <v>20</v>
      </c>
    </row>
    <row r="16" spans="1:18" ht="18" customHeight="1">
      <c r="A16" s="62"/>
      <c r="B16" s="62"/>
      <c r="C16" s="44" t="s">
        <v>36</v>
      </c>
      <c r="D16" s="137">
        <f>VLOOKUP(D14,'Tabele parowe'!A1:I294,9)</f>
        <v>184.1</v>
      </c>
      <c r="E16" s="137"/>
      <c r="F16" s="137"/>
      <c r="G16" s="83" t="s">
        <v>37</v>
      </c>
      <c r="H16" s="62"/>
      <c r="I16" s="81"/>
      <c r="J16" s="63"/>
      <c r="K16" s="63"/>
      <c r="L16" s="63">
        <v>0.05</v>
      </c>
      <c r="M16" s="63">
        <v>-10</v>
      </c>
      <c r="N16" s="63"/>
      <c r="O16" s="63">
        <v>5</v>
      </c>
      <c r="P16" s="63">
        <v>20</v>
      </c>
      <c r="Q16" s="63"/>
      <c r="R16" s="63">
        <v>25</v>
      </c>
    </row>
    <row r="17" spans="1:18" ht="18" customHeight="1">
      <c r="A17" s="62"/>
      <c r="B17" s="62"/>
      <c r="C17" s="131" t="str">
        <f>IF(AND(H13=2,D15&lt;=D16),"TO NIE JEST PARA PRZGRZANA - ZBYT NISKA TEMPERATURA"," ")</f>
        <v> </v>
      </c>
      <c r="D17" s="132"/>
      <c r="E17" s="132"/>
      <c r="F17" s="132"/>
      <c r="G17" s="133"/>
      <c r="H17" s="62"/>
      <c r="I17" s="81"/>
      <c r="J17" s="63"/>
      <c r="K17" s="63"/>
      <c r="L17" s="63">
        <v>0.075</v>
      </c>
      <c r="M17" s="63">
        <v>-6</v>
      </c>
      <c r="N17" s="63"/>
      <c r="O17" s="63">
        <v>8</v>
      </c>
      <c r="P17" s="63">
        <v>25</v>
      </c>
      <c r="Q17" s="63"/>
      <c r="R17" s="63">
        <v>32</v>
      </c>
    </row>
    <row r="18" spans="1:18" ht="18" customHeight="1" thickBot="1">
      <c r="A18" s="62"/>
      <c r="B18" s="62"/>
      <c r="C18" s="84" t="s">
        <v>38</v>
      </c>
      <c r="D18" s="135">
        <v>7</v>
      </c>
      <c r="E18" s="135"/>
      <c r="F18" s="135"/>
      <c r="G18" s="85" t="s">
        <v>0</v>
      </c>
      <c r="H18" s="62"/>
      <c r="I18" s="81"/>
      <c r="J18" s="63"/>
      <c r="K18" s="63"/>
      <c r="L18" s="63">
        <v>0.1</v>
      </c>
      <c r="M18" s="63">
        <v>-4</v>
      </c>
      <c r="N18" s="63"/>
      <c r="O18" s="63">
        <v>10</v>
      </c>
      <c r="P18" s="63">
        <v>32</v>
      </c>
      <c r="Q18" s="63"/>
      <c r="R18" s="63">
        <v>40</v>
      </c>
    </row>
    <row r="19" spans="1:18" ht="18" customHeight="1" thickBot="1">
      <c r="A19" s="62"/>
      <c r="B19" s="62"/>
      <c r="C19" s="86"/>
      <c r="D19" s="87"/>
      <c r="E19" s="87"/>
      <c r="F19" s="87"/>
      <c r="G19" s="88"/>
      <c r="H19" s="62"/>
      <c r="I19" s="81"/>
      <c r="J19" s="63"/>
      <c r="K19" s="63"/>
      <c r="L19" s="63">
        <v>0.15</v>
      </c>
      <c r="M19" s="63">
        <v>-2</v>
      </c>
      <c r="N19" s="63"/>
      <c r="O19" s="63">
        <v>15</v>
      </c>
      <c r="P19" s="63">
        <v>40</v>
      </c>
      <c r="Q19" s="63"/>
      <c r="R19" s="63">
        <v>50</v>
      </c>
    </row>
    <row r="20" spans="1:18" ht="18" customHeight="1" thickBot="1">
      <c r="A20" s="62"/>
      <c r="B20" s="62"/>
      <c r="C20" s="54" t="s">
        <v>39</v>
      </c>
      <c r="D20" s="87"/>
      <c r="E20" s="87"/>
      <c r="F20" s="87"/>
      <c r="G20" s="88"/>
      <c r="H20" s="62"/>
      <c r="I20" s="81"/>
      <c r="J20" s="63"/>
      <c r="K20" s="63"/>
      <c r="L20" s="63">
        <v>0.2</v>
      </c>
      <c r="M20" s="63">
        <v>-0.8</v>
      </c>
      <c r="N20" s="63"/>
      <c r="O20" s="63">
        <v>25</v>
      </c>
      <c r="P20" s="63">
        <v>50</v>
      </c>
      <c r="Q20" s="63"/>
      <c r="R20" s="63">
        <v>65</v>
      </c>
    </row>
    <row r="21" spans="1:18" ht="18" customHeight="1" hidden="1">
      <c r="A21" s="89"/>
      <c r="B21" s="89"/>
      <c r="C21" s="51" t="s">
        <v>19</v>
      </c>
      <c r="D21" s="52">
        <f>IF($H$13=1,VLOOKUP($D$14,'Tabele parowe'!$A$1:$H$294,2),1.694/($D$14)*LN((SQRT(SQRT($D$14))*100)+273)/5.35*(1+0.0029*($D$15-(SQRT(SQRT($D$14))*100))))</f>
        <v>0.17739932588256166</v>
      </c>
      <c r="E21" s="52">
        <f>IF($H$13=1,VLOOKUP($D$14,'Tabele parowe'!$A$1:$H$294,2),1.694/($D$14)*LN((SQRT(SQRT($D$14))*100)+273)/5.35*(1+0.0029*($D$15-(SQRT(SQRT($D$14))*100))))</f>
        <v>0.17739932588256166</v>
      </c>
      <c r="F21" s="52">
        <f>IF($H$13=1,VLOOKUP($D$14,'Tabele parowe'!$A$1:$H$294,2),1.694/($D$14)*LN((SQRT(SQRT($D$14))*100)+273)/5.35*(1+0.0029*($D$15-(SQRT(SQRT($D$14))*100))))</f>
        <v>0.17739932588256166</v>
      </c>
      <c r="G21" s="90" t="s">
        <v>40</v>
      </c>
      <c r="H21" s="89"/>
      <c r="I21" s="91"/>
      <c r="J21" s="67"/>
      <c r="K21" s="67"/>
      <c r="L21" s="63">
        <v>0.25</v>
      </c>
      <c r="M21" s="63">
        <v>-0.2</v>
      </c>
      <c r="N21" s="67"/>
      <c r="O21" s="63">
        <v>38</v>
      </c>
      <c r="P21" s="63">
        <v>65</v>
      </c>
      <c r="Q21" s="67"/>
      <c r="R21" s="67">
        <v>80</v>
      </c>
    </row>
    <row r="22" spans="1:18" ht="18" customHeight="1" hidden="1" thickBot="1">
      <c r="A22" s="89"/>
      <c r="B22" s="92"/>
      <c r="C22" s="51" t="s">
        <v>41</v>
      </c>
      <c r="D22" s="93">
        <f>D13*$D$21</f>
        <v>17.739932588256167</v>
      </c>
      <c r="E22" s="93">
        <f>E13*$D$21</f>
        <v>35.479865176512334</v>
      </c>
      <c r="F22" s="93">
        <f>F13*$D$21</f>
        <v>70.95973035302467</v>
      </c>
      <c r="G22" s="94" t="s">
        <v>16</v>
      </c>
      <c r="H22" s="95"/>
      <c r="I22" s="91"/>
      <c r="J22" s="67"/>
      <c r="K22" s="67"/>
      <c r="L22" s="63">
        <v>0.3</v>
      </c>
      <c r="M22" s="63">
        <v>0</v>
      </c>
      <c r="N22" s="67"/>
      <c r="O22" s="63">
        <v>59</v>
      </c>
      <c r="P22" s="63">
        <v>80</v>
      </c>
      <c r="Q22" s="67"/>
      <c r="R22" s="67">
        <v>100</v>
      </c>
    </row>
    <row r="23" spans="1:18" ht="18" customHeight="1">
      <c r="A23" s="62"/>
      <c r="B23" s="48"/>
      <c r="C23" s="43" t="s">
        <v>42</v>
      </c>
      <c r="D23" s="136">
        <f>INDEX(R14:R31,H23)</f>
        <v>25</v>
      </c>
      <c r="E23" s="136"/>
      <c r="F23" s="136"/>
      <c r="G23" s="64" t="s">
        <v>2</v>
      </c>
      <c r="H23" s="123">
        <v>3</v>
      </c>
      <c r="I23" s="81"/>
      <c r="J23" s="63"/>
      <c r="K23" s="63"/>
      <c r="L23" s="63">
        <v>0.4</v>
      </c>
      <c r="M23" s="63">
        <v>0.4</v>
      </c>
      <c r="N23" s="63"/>
      <c r="O23" s="63">
        <v>87</v>
      </c>
      <c r="P23" s="63">
        <v>100</v>
      </c>
      <c r="Q23" s="63"/>
      <c r="R23" s="67">
        <v>125</v>
      </c>
    </row>
    <row r="24" spans="1:18" ht="18" customHeight="1" thickBot="1">
      <c r="A24" s="62"/>
      <c r="B24" s="48"/>
      <c r="C24" s="46" t="s">
        <v>43</v>
      </c>
      <c r="D24" s="47">
        <f>IF(H10=1," ",$D22*4*1000*1000/3.14/$D$23/$D$23/3600)</f>
        <v>10.043840106585233</v>
      </c>
      <c r="E24" s="47">
        <f>IF(H10=1," ",E22*4*1000*1000/3.14/$D$23/$D$23/3600)</f>
        <v>20.087680213170465</v>
      </c>
      <c r="F24" s="47">
        <f>IF(H10=1," ",F22*4*1000*1000/3.14/$D$23/$D$23/3600)</f>
        <v>40.17536042634093</v>
      </c>
      <c r="G24" s="96" t="s">
        <v>1</v>
      </c>
      <c r="H24" s="97"/>
      <c r="I24" s="81"/>
      <c r="J24" s="63"/>
      <c r="K24" s="63"/>
      <c r="L24" s="63">
        <v>0.5</v>
      </c>
      <c r="M24" s="63">
        <v>2</v>
      </c>
      <c r="N24" s="63"/>
      <c r="O24" s="63">
        <v>150</v>
      </c>
      <c r="P24" s="63">
        <v>125</v>
      </c>
      <c r="Q24" s="63"/>
      <c r="R24" s="67">
        <v>150</v>
      </c>
    </row>
    <row r="25" spans="1:18" ht="18" customHeight="1" thickBot="1">
      <c r="A25" s="65"/>
      <c r="B25" s="65"/>
      <c r="C25" s="65"/>
      <c r="D25" s="65"/>
      <c r="E25" s="65"/>
      <c r="F25" s="65"/>
      <c r="G25" s="65"/>
      <c r="H25" s="65"/>
      <c r="I25" s="98"/>
      <c r="J25" s="99"/>
      <c r="K25" s="99"/>
      <c r="L25" s="63">
        <v>0.6</v>
      </c>
      <c r="M25" s="63">
        <v>4</v>
      </c>
      <c r="N25" s="99"/>
      <c r="O25" s="63">
        <v>204</v>
      </c>
      <c r="P25" s="63">
        <v>150</v>
      </c>
      <c r="Q25" s="99"/>
      <c r="R25" s="99">
        <v>175</v>
      </c>
    </row>
    <row r="26" spans="1:18" ht="18" customHeight="1" thickBot="1">
      <c r="A26" s="100"/>
      <c r="B26" s="100"/>
      <c r="C26" s="101" t="s">
        <v>44</v>
      </c>
      <c r="D26" s="100"/>
      <c r="E26" s="100"/>
      <c r="F26" s="100"/>
      <c r="G26" s="100"/>
      <c r="H26" s="100"/>
      <c r="I26" s="98"/>
      <c r="J26" s="99"/>
      <c r="K26" s="99"/>
      <c r="L26" s="63">
        <v>0.7</v>
      </c>
      <c r="M26" s="63">
        <v>5.5</v>
      </c>
      <c r="N26" s="99"/>
      <c r="O26" s="63">
        <v>255</v>
      </c>
      <c r="P26" s="63">
        <v>200</v>
      </c>
      <c r="Q26" s="99"/>
      <c r="R26" s="99">
        <v>200</v>
      </c>
    </row>
    <row r="27" spans="1:18" ht="18" customHeight="1" hidden="1">
      <c r="A27" s="102"/>
      <c r="B27" s="102"/>
      <c r="C27" s="103" t="s">
        <v>45</v>
      </c>
      <c r="D27" s="104">
        <f>D14-D18</f>
        <v>4</v>
      </c>
      <c r="E27" s="104"/>
      <c r="F27" s="104"/>
      <c r="G27" s="103" t="s">
        <v>24</v>
      </c>
      <c r="H27" s="102"/>
      <c r="I27" s="105"/>
      <c r="J27" s="102"/>
      <c r="K27" s="102"/>
      <c r="L27" s="63">
        <v>0.8</v>
      </c>
      <c r="M27" s="63">
        <v>6</v>
      </c>
      <c r="N27" s="102"/>
      <c r="O27" s="102"/>
      <c r="P27" s="102"/>
      <c r="Q27" s="102"/>
      <c r="R27" s="102">
        <v>250</v>
      </c>
    </row>
    <row r="28" spans="1:18" ht="18" customHeight="1" hidden="1">
      <c r="A28" s="102"/>
      <c r="B28" s="102"/>
      <c r="C28" s="103" t="s">
        <v>46</v>
      </c>
      <c r="D28" s="106">
        <f>D27/D14</f>
        <v>0.36363636363636365</v>
      </c>
      <c r="E28" s="106"/>
      <c r="F28" s="106"/>
      <c r="G28" s="103" t="s">
        <v>22</v>
      </c>
      <c r="H28" s="102"/>
      <c r="I28" s="105"/>
      <c r="J28" s="102"/>
      <c r="K28" s="102"/>
      <c r="L28" s="63">
        <v>0.9</v>
      </c>
      <c r="M28" s="63">
        <v>6.1</v>
      </c>
      <c r="N28" s="102"/>
      <c r="O28" s="102"/>
      <c r="P28" s="102"/>
      <c r="Q28" s="102"/>
      <c r="R28" s="102">
        <v>300</v>
      </c>
    </row>
    <row r="29" spans="1:18" ht="18" customHeight="1" hidden="1">
      <c r="A29" s="102"/>
      <c r="B29" s="102"/>
      <c r="C29" s="103" t="s">
        <v>47</v>
      </c>
      <c r="D29" s="106">
        <f>1.33/1.4</f>
        <v>0.9500000000000001</v>
      </c>
      <c r="E29" s="106"/>
      <c r="F29" s="106"/>
      <c r="G29" s="103" t="s">
        <v>22</v>
      </c>
      <c r="H29" s="102"/>
      <c r="I29" s="105"/>
      <c r="J29" s="102"/>
      <c r="K29" s="102"/>
      <c r="L29" s="63">
        <v>1</v>
      </c>
      <c r="M29" s="63">
        <v>6.2</v>
      </c>
      <c r="N29" s="102"/>
      <c r="O29" s="102"/>
      <c r="P29" s="102"/>
      <c r="Q29" s="102"/>
      <c r="R29" s="102">
        <v>350</v>
      </c>
    </row>
    <row r="30" spans="1:18" ht="18" customHeight="1" hidden="1">
      <c r="A30" s="102"/>
      <c r="B30" s="102"/>
      <c r="C30" s="107" t="s">
        <v>48</v>
      </c>
      <c r="D30" s="103">
        <v>0.76</v>
      </c>
      <c r="E30" s="103"/>
      <c r="F30" s="103"/>
      <c r="G30" s="103" t="s">
        <v>22</v>
      </c>
      <c r="H30" s="102"/>
      <c r="I30" s="103">
        <f>D30*D29</f>
        <v>0.7220000000000001</v>
      </c>
      <c r="J30" s="102"/>
      <c r="K30" s="102"/>
      <c r="L30" s="102"/>
      <c r="M30" s="102"/>
      <c r="N30" s="102"/>
      <c r="O30" s="102"/>
      <c r="P30" s="102"/>
      <c r="Q30" s="102"/>
      <c r="R30" s="102">
        <v>400</v>
      </c>
    </row>
    <row r="31" spans="1:18" ht="18" customHeight="1" hidden="1">
      <c r="A31" s="102"/>
      <c r="B31" s="102"/>
      <c r="C31" s="103" t="s">
        <v>49</v>
      </c>
      <c r="D31" s="106">
        <f>IF(D28&gt;D29*D30,D29*D30,D28)</f>
        <v>0.36363636363636365</v>
      </c>
      <c r="E31" s="106"/>
      <c r="F31" s="106"/>
      <c r="G31" s="103" t="s">
        <v>22</v>
      </c>
      <c r="H31" s="102"/>
      <c r="I31" s="105"/>
      <c r="J31" s="102"/>
      <c r="K31" s="102"/>
      <c r="L31" s="102"/>
      <c r="M31" s="102"/>
      <c r="N31" s="102"/>
      <c r="O31" s="102"/>
      <c r="P31" s="102"/>
      <c r="Q31" s="102"/>
      <c r="R31" s="102">
        <v>500</v>
      </c>
    </row>
    <row r="32" spans="1:18" ht="18" customHeight="1" hidden="1">
      <c r="A32" s="102"/>
      <c r="B32" s="102"/>
      <c r="C32" s="103" t="s">
        <v>50</v>
      </c>
      <c r="D32" s="106">
        <f>1-(D31/(3*D29*D30))</f>
        <v>0.8321161756064803</v>
      </c>
      <c r="E32" s="106"/>
      <c r="F32" s="106"/>
      <c r="G32" s="103" t="s">
        <v>22</v>
      </c>
      <c r="H32" s="102"/>
      <c r="I32" s="105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ht="18" customHeight="1" hidden="1">
      <c r="A33" s="102"/>
      <c r="B33" s="51"/>
      <c r="C33" s="90" t="s">
        <v>51</v>
      </c>
      <c r="D33" s="108">
        <f>1.694/(D14/2)*LN((SQRT(SQRT(D14/2))*100)+273)/5.35*(1+0.0029*(D16-(SQRT(SQRT(D14/2))*100)))</f>
        <v>0.37986926567219176</v>
      </c>
      <c r="E33" s="108"/>
      <c r="F33" s="108"/>
      <c r="G33" s="90" t="s">
        <v>52</v>
      </c>
      <c r="H33" s="51"/>
      <c r="I33" s="109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ht="18" customHeight="1" hidden="1" thickBot="1">
      <c r="A34" s="102"/>
      <c r="B34" s="51"/>
      <c r="C34" s="90" t="s">
        <v>53</v>
      </c>
      <c r="D34" s="108">
        <f>1.694/(D18)*LN((SQRT(SQRT(D18))*100)+273)/5.35*(1+0.0029*(D16-(SQRT(SQRT(D18))*100)))</f>
        <v>0.2919710862790886</v>
      </c>
      <c r="E34" s="108"/>
      <c r="F34" s="108"/>
      <c r="G34" s="90" t="s">
        <v>52</v>
      </c>
      <c r="H34" s="51"/>
      <c r="I34" s="109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1:18" ht="18" customHeight="1">
      <c r="A35" s="65"/>
      <c r="B35" s="65"/>
      <c r="C35" s="49" t="s">
        <v>54</v>
      </c>
      <c r="D35" s="110">
        <f>IF(H10=1," ",IF($H$13=2,(D$13*(1+0.00126*($D$15-$D$16))/(22.8*$D$14*$D$32*SQRT($D$31))),(D$13/(22.8*$D$14*$D$32*SQRT($D$31)))))</f>
        <v>0.7946115078275067</v>
      </c>
      <c r="E35" s="110">
        <f>IF(H10=1," ",IF($H$13=2,(E$13*(1+0.00126*($D$15-$D$16))/(22.8*$D$14*$D$32*SQRT($D$31))),(E$13/(22.8*$D$14*$D$32*SQRT($D$31)))))</f>
        <v>1.5892230156550133</v>
      </c>
      <c r="F35" s="110">
        <f>IF(H10=1," ",IF($H$13=2,(F$13*(1+0.00126*($D$15-$D$16))/(22.8*$D$14*$D$32*SQRT($D$31))),(F$13/(22.8*$D$14*$D$32*SQRT($D$31)))))</f>
        <v>3.1784460313100267</v>
      </c>
      <c r="G35" s="111" t="s">
        <v>55</v>
      </c>
      <c r="H35" s="65"/>
      <c r="I35" s="98"/>
      <c r="J35" s="99"/>
      <c r="K35" s="99"/>
      <c r="L35" s="99"/>
      <c r="M35" s="99"/>
      <c r="N35" s="99"/>
      <c r="O35" s="99"/>
      <c r="P35" s="99"/>
      <c r="Q35" s="99"/>
      <c r="R35" s="99"/>
    </row>
    <row r="36" spans="1:18" ht="18" customHeight="1">
      <c r="A36" s="65"/>
      <c r="B36" s="65"/>
      <c r="C36" s="44" t="s">
        <v>77</v>
      </c>
      <c r="D36" s="112">
        <f>IF(H10=1," ",D$35*1.1)</f>
        <v>0.8740726586102574</v>
      </c>
      <c r="E36" s="112">
        <f>IF(H10=1," ",E$35*1.1)</f>
        <v>1.7481453172205148</v>
      </c>
      <c r="F36" s="112">
        <f>IF(H10=1," ",F$35*1.1)</f>
        <v>3.4962906344410296</v>
      </c>
      <c r="G36" s="83" t="s">
        <v>55</v>
      </c>
      <c r="H36" s="65"/>
      <c r="I36" s="98"/>
      <c r="J36" s="99"/>
      <c r="K36" s="99"/>
      <c r="L36" s="99"/>
      <c r="M36" s="99"/>
      <c r="N36" s="99"/>
      <c r="O36" s="99"/>
      <c r="P36" s="99"/>
      <c r="Q36" s="99"/>
      <c r="R36" s="99"/>
    </row>
    <row r="37" spans="1:18" ht="18" customHeight="1">
      <c r="A37" s="65"/>
      <c r="B37" s="65"/>
      <c r="C37" s="50" t="s">
        <v>56</v>
      </c>
      <c r="D37" s="137">
        <f>IF(H10=1," ",INDEX($O$14:$O$26,$H$37))</f>
        <v>8</v>
      </c>
      <c r="E37" s="137"/>
      <c r="F37" s="137"/>
      <c r="G37" s="83" t="s">
        <v>55</v>
      </c>
      <c r="H37" s="124">
        <v>4</v>
      </c>
      <c r="I37" s="98"/>
      <c r="J37" s="99"/>
      <c r="K37" s="99"/>
      <c r="L37" s="99"/>
      <c r="M37" s="99"/>
      <c r="N37" s="99"/>
      <c r="O37" s="99"/>
      <c r="P37" s="99"/>
      <c r="Q37" s="99"/>
      <c r="R37" s="99"/>
    </row>
    <row r="38" spans="1:18" ht="18" customHeight="1">
      <c r="A38" s="65"/>
      <c r="B38" s="65"/>
      <c r="C38" s="44" t="s">
        <v>57</v>
      </c>
      <c r="D38" s="138">
        <f>IF(H10=1," ",VLOOKUP(D37,O14:P26,2))</f>
        <v>25</v>
      </c>
      <c r="E38" s="138"/>
      <c r="F38" s="138"/>
      <c r="G38" s="83" t="s">
        <v>2</v>
      </c>
      <c r="H38" s="65"/>
      <c r="I38" s="98"/>
      <c r="J38" s="99"/>
      <c r="K38" s="99"/>
      <c r="L38" s="99"/>
      <c r="M38" s="99"/>
      <c r="N38" s="99"/>
      <c r="O38" s="99"/>
      <c r="P38" s="99"/>
      <c r="Q38" s="99"/>
      <c r="R38" s="99"/>
    </row>
    <row r="39" spans="1:18" ht="18" customHeight="1">
      <c r="A39" s="65"/>
      <c r="B39" s="65"/>
      <c r="C39" s="44" t="s">
        <v>72</v>
      </c>
      <c r="D39" s="45">
        <f>IF(H10=1," ",D$35/$D$37*100)</f>
        <v>9.932643847843833</v>
      </c>
      <c r="E39" s="45">
        <f>IF(H10=1," ",E$35/$D$37*100)</f>
        <v>19.865287695687666</v>
      </c>
      <c r="F39" s="45">
        <f>IF(H10=1," ",F$35/$D$37*100)</f>
        <v>39.73057539137533</v>
      </c>
      <c r="G39" s="83" t="s">
        <v>73</v>
      </c>
      <c r="H39" s="65"/>
      <c r="I39" s="98"/>
      <c r="J39" s="99"/>
      <c r="K39" s="99"/>
      <c r="L39" s="99"/>
      <c r="M39" s="99"/>
      <c r="N39" s="99"/>
      <c r="O39" s="99"/>
      <c r="P39" s="99"/>
      <c r="Q39" s="99"/>
      <c r="R39" s="99"/>
    </row>
    <row r="40" spans="1:18" ht="18" customHeight="1" hidden="1">
      <c r="A40" s="90"/>
      <c r="B40" s="90"/>
      <c r="C40" s="90" t="s">
        <v>58</v>
      </c>
      <c r="D40" s="113">
        <f>VLOOKUP(D18,'Tabele parowe'!A1:I294,3)</f>
        <v>3.667</v>
      </c>
      <c r="E40" s="113"/>
      <c r="F40" s="113"/>
      <c r="G40" s="90" t="s">
        <v>59</v>
      </c>
      <c r="H40" s="90"/>
      <c r="I40" s="90"/>
      <c r="J40" s="114"/>
      <c r="K40" s="114"/>
      <c r="L40" s="114"/>
      <c r="M40" s="114"/>
      <c r="N40" s="114"/>
      <c r="O40" s="114"/>
      <c r="P40" s="114"/>
      <c r="Q40" s="114"/>
      <c r="R40" s="114"/>
    </row>
    <row r="41" spans="1:18" ht="18" customHeight="1" hidden="1">
      <c r="A41" s="90"/>
      <c r="B41" s="90"/>
      <c r="C41" s="90" t="s">
        <v>60</v>
      </c>
      <c r="D41" s="115">
        <f>IF(D28&lt;=0.5,(316.2*(SQRT(1.33*D18*D34))),(316.2*(SQRT(1.33*(D14/2)*D33))))</f>
        <v>521.3226916618446</v>
      </c>
      <c r="E41" s="115"/>
      <c r="F41" s="115"/>
      <c r="G41" s="90"/>
      <c r="H41" s="90"/>
      <c r="I41" s="90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1:18" ht="18" customHeight="1" hidden="1">
      <c r="A42" s="90"/>
      <c r="B42" s="90"/>
      <c r="C42" s="90" t="s">
        <v>61</v>
      </c>
      <c r="D42" s="116">
        <f>IF($D$28&lt;=0.5,D$13*$D$34,D$13*$D$33)</f>
        <v>29.197108627908857</v>
      </c>
      <c r="E42" s="116">
        <f>IF($D$28&lt;=0.5,E$13*$D$34,E$13*$D$33)</f>
        <v>58.394217255817715</v>
      </c>
      <c r="F42" s="116">
        <f>IF($D$28&lt;=0.5,F$13*$D$34,F$13*$D$33)</f>
        <v>116.78843451163543</v>
      </c>
      <c r="G42" s="94" t="s">
        <v>16</v>
      </c>
      <c r="H42" s="90"/>
      <c r="I42" s="90"/>
      <c r="J42" s="114"/>
      <c r="K42" s="114"/>
      <c r="L42" s="114"/>
      <c r="M42" s="114"/>
      <c r="N42" s="114"/>
      <c r="O42" s="114"/>
      <c r="P42" s="114"/>
      <c r="Q42" s="114"/>
      <c r="R42" s="114"/>
    </row>
    <row r="43" spans="1:18" ht="18" customHeight="1">
      <c r="A43" s="65"/>
      <c r="B43" s="65"/>
      <c r="C43" s="44" t="s">
        <v>62</v>
      </c>
      <c r="D43" s="45">
        <f>IF(H10=1," ",D$42*4*1000*1000/3.14/$D$38/$D$38/3600)</f>
        <v>16.530563979000057</v>
      </c>
      <c r="E43" s="45">
        <f>IF(H10=1," ",E$42*4*1000*1000/3.14/$D$38/$D$38/3600)</f>
        <v>33.061127958000114</v>
      </c>
      <c r="F43" s="45">
        <f>IF(H10=1," ",F$42*4*1000*1000/3.14/$D$38/$D$38/3600)</f>
        <v>66.12225591600023</v>
      </c>
      <c r="G43" s="83" t="s">
        <v>1</v>
      </c>
      <c r="H43" s="65"/>
      <c r="I43" s="98"/>
      <c r="J43" s="99"/>
      <c r="K43" s="99"/>
      <c r="L43" s="99"/>
      <c r="M43" s="99"/>
      <c r="N43" s="99"/>
      <c r="O43" s="99"/>
      <c r="P43" s="99"/>
      <c r="Q43" s="99"/>
      <c r="R43" s="99"/>
    </row>
    <row r="44" spans="1:18" ht="18" customHeight="1" hidden="1">
      <c r="A44" s="90"/>
      <c r="B44" s="90"/>
      <c r="C44" s="90" t="s">
        <v>63</v>
      </c>
      <c r="D44" s="94">
        <f>D$43/$D$41</f>
        <v>0.03170889018144368</v>
      </c>
      <c r="E44" s="94">
        <f>E$43/$D$41</f>
        <v>0.06341778036288737</v>
      </c>
      <c r="F44" s="94">
        <f>F$43/$D$41</f>
        <v>0.12683556072577473</v>
      </c>
      <c r="G44" s="90" t="s">
        <v>22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ht="18" customHeight="1" thickBot="1">
      <c r="A45" s="65"/>
      <c r="B45" s="65"/>
      <c r="C45" s="46" t="s">
        <v>64</v>
      </c>
      <c r="D45" s="117">
        <f>IF(H10=1," ",14*LOG(D$35)+18*LOG($D$14)+5*LOG(273+$D$16)-5*LOG(1/D$21)+20*LOG(LOG($D$14/$D$18))+52+D$46)</f>
        <v>48.750221217158355</v>
      </c>
      <c r="E45" s="117">
        <f>IF(H10=1," ",14*LOG(E$35)+18*LOG($D$14)+5*LOG(273+$D$16)-5*LOG(1/E$21)+20*LOG(LOG($D$14/$D$18))+52+E$46)</f>
        <v>58.96464115645409</v>
      </c>
      <c r="F45" s="117">
        <f>IF(H10=1," ",14*LOG(F$35)+18*LOG($D$14)+5*LOG(273+$D$16)-5*LOG(1/F$21)+20*LOG(LOG($D$14/$D$18))+52+F$46)</f>
        <v>69.17906109574983</v>
      </c>
      <c r="G45" s="118" t="s">
        <v>65</v>
      </c>
      <c r="H45" s="65"/>
      <c r="I45" s="98"/>
      <c r="J45" s="99"/>
      <c r="K45" s="99"/>
      <c r="L45" s="99"/>
      <c r="M45" s="99"/>
      <c r="N45" s="99"/>
      <c r="O45" s="99"/>
      <c r="P45" s="99"/>
      <c r="Q45" s="99"/>
      <c r="R45" s="99"/>
    </row>
    <row r="46" spans="1:18" ht="18" customHeight="1" hidden="1">
      <c r="A46" s="102"/>
      <c r="B46" s="102"/>
      <c r="C46" s="103" t="s">
        <v>66</v>
      </c>
      <c r="D46" s="119">
        <f>VLOOKUP(D$44,$L$14:$M$29,2)</f>
        <v>-16</v>
      </c>
      <c r="E46" s="119">
        <f>VLOOKUP(E$44,$L$14:$M$29,2)</f>
        <v>-10</v>
      </c>
      <c r="F46" s="119">
        <f>VLOOKUP(F$44,$L$14:$M$29,2)</f>
        <v>-4</v>
      </c>
      <c r="G46" s="103"/>
      <c r="H46" s="102"/>
      <c r="I46" s="105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1:18" ht="18" customHeight="1" thickBot="1">
      <c r="A47" s="65"/>
      <c r="B47" s="65"/>
      <c r="C47" s="65"/>
      <c r="D47" s="65"/>
      <c r="E47" s="65"/>
      <c r="F47" s="65"/>
      <c r="G47" s="65"/>
      <c r="H47" s="65"/>
      <c r="I47" s="98"/>
      <c r="J47" s="99"/>
      <c r="K47" s="99"/>
      <c r="L47" s="99"/>
      <c r="M47" s="99"/>
      <c r="N47" s="99"/>
      <c r="O47" s="99"/>
      <c r="P47" s="99"/>
      <c r="Q47" s="99"/>
      <c r="R47" s="99"/>
    </row>
    <row r="48" spans="1:18" ht="18" customHeight="1" thickBot="1">
      <c r="A48" s="65"/>
      <c r="B48" s="65"/>
      <c r="C48" s="53" t="s">
        <v>67</v>
      </c>
      <c r="D48" s="65"/>
      <c r="E48" s="65"/>
      <c r="F48" s="65"/>
      <c r="G48" s="65"/>
      <c r="H48" s="65"/>
      <c r="I48" s="98"/>
      <c r="J48" s="99"/>
      <c r="K48" s="99"/>
      <c r="L48" s="99"/>
      <c r="M48" s="99"/>
      <c r="N48" s="99"/>
      <c r="O48" s="99"/>
      <c r="P48" s="99"/>
      <c r="Q48" s="99"/>
      <c r="R48" s="99"/>
    </row>
    <row r="49" spans="1:18" ht="18" customHeight="1">
      <c r="A49" s="65"/>
      <c r="B49" s="65"/>
      <c r="C49" s="43" t="s">
        <v>68</v>
      </c>
      <c r="D49" s="139">
        <f>INDEX(R14:R31,H49)</f>
        <v>40</v>
      </c>
      <c r="E49" s="139"/>
      <c r="F49" s="139"/>
      <c r="G49" s="111" t="s">
        <v>2</v>
      </c>
      <c r="H49" s="125">
        <v>5</v>
      </c>
      <c r="I49" s="98"/>
      <c r="J49" s="99"/>
      <c r="K49" s="99"/>
      <c r="L49" s="99"/>
      <c r="M49" s="99"/>
      <c r="N49" s="99"/>
      <c r="O49" s="99"/>
      <c r="P49" s="99"/>
      <c r="Q49" s="99"/>
      <c r="R49" s="99"/>
    </row>
    <row r="50" spans="1:18" ht="18" customHeight="1" hidden="1">
      <c r="A50" s="102"/>
      <c r="B50" s="102"/>
      <c r="C50" s="120" t="s">
        <v>69</v>
      </c>
      <c r="D50" s="115">
        <f>D$13*$D$34</f>
        <v>29.197108627908857</v>
      </c>
      <c r="E50" s="115">
        <f>E$13*$D$34</f>
        <v>58.394217255817715</v>
      </c>
      <c r="F50" s="115">
        <f>F$13*$D$34</f>
        <v>116.78843451163543</v>
      </c>
      <c r="G50" s="121"/>
      <c r="H50" s="102"/>
      <c r="I50" s="105"/>
      <c r="J50" s="102"/>
      <c r="K50" s="102"/>
      <c r="L50" s="102"/>
      <c r="M50" s="102"/>
      <c r="N50" s="102"/>
      <c r="O50" s="102"/>
      <c r="P50" s="102"/>
      <c r="Q50" s="102"/>
      <c r="R50" s="102"/>
    </row>
    <row r="51" spans="1:18" ht="18" customHeight="1" thickBot="1">
      <c r="A51" s="65"/>
      <c r="B51" s="65"/>
      <c r="C51" s="46" t="s">
        <v>70</v>
      </c>
      <c r="D51" s="47">
        <f>IF(H10=1," ",D$50*4*1000*1000/3.14/$D$49/$D$49/3600)</f>
        <v>6.457251554296898</v>
      </c>
      <c r="E51" s="47">
        <f>IF(H10=1," ",E$50*4*1000*1000/3.14/$D$49/$D$49/3600)</f>
        <v>12.914503108593795</v>
      </c>
      <c r="F51" s="47">
        <f>IF(H10=1," ",F$50*4*1000*1000/3.14/$D$49/$D$49/3600)</f>
        <v>25.82900621718759</v>
      </c>
      <c r="G51" s="118" t="s">
        <v>1</v>
      </c>
      <c r="H51" s="65"/>
      <c r="I51" s="98"/>
      <c r="J51" s="99"/>
      <c r="K51" s="99"/>
      <c r="L51" s="99"/>
      <c r="M51" s="99"/>
      <c r="N51" s="99"/>
      <c r="O51" s="99"/>
      <c r="P51" s="99"/>
      <c r="Q51" s="99"/>
      <c r="R51" s="99"/>
    </row>
    <row r="52" spans="1:18" ht="18" customHeight="1">
      <c r="A52" s="65"/>
      <c r="B52" s="65"/>
      <c r="C52" s="65"/>
      <c r="D52" s="65"/>
      <c r="E52" s="65"/>
      <c r="F52" s="65"/>
      <c r="G52" s="65"/>
      <c r="H52" s="65"/>
      <c r="I52" s="98"/>
      <c r="J52" s="99"/>
      <c r="K52" s="99"/>
      <c r="L52" s="99"/>
      <c r="M52" s="99"/>
      <c r="N52" s="99"/>
      <c r="O52" s="99"/>
      <c r="P52" s="99"/>
      <c r="Q52" s="99"/>
      <c r="R52" s="99"/>
    </row>
    <row r="53" spans="1:18" ht="18" customHeight="1" thickBot="1">
      <c r="A53" s="60"/>
      <c r="B53" s="60"/>
      <c r="C53" s="60"/>
      <c r="D53" s="72"/>
      <c r="E53" s="72"/>
      <c r="F53" s="72"/>
      <c r="G53" s="73"/>
      <c r="H53" s="60"/>
      <c r="I53" s="60"/>
      <c r="J53" s="74"/>
      <c r="K53" s="74"/>
      <c r="L53" s="74"/>
      <c r="M53" s="74"/>
      <c r="N53" s="74"/>
      <c r="O53" s="74"/>
      <c r="P53" s="74"/>
      <c r="Q53" s="74"/>
      <c r="R53" s="74"/>
    </row>
    <row r="54" spans="1:9" ht="18" customHeight="1" thickBot="1">
      <c r="A54" s="57"/>
      <c r="B54" s="57"/>
      <c r="C54" s="59" t="s">
        <v>25</v>
      </c>
      <c r="D54" s="75"/>
      <c r="E54" s="75"/>
      <c r="F54" s="75"/>
      <c r="G54" s="75"/>
      <c r="H54" s="57"/>
      <c r="I54" s="57"/>
    </row>
    <row r="55" spans="1:9" ht="56.25" customHeight="1" thickBot="1">
      <c r="A55" s="57"/>
      <c r="B55" s="57"/>
      <c r="C55" s="128"/>
      <c r="D55" s="129"/>
      <c r="E55" s="129"/>
      <c r="F55" s="129"/>
      <c r="G55" s="130"/>
      <c r="H55" s="57"/>
      <c r="I55" s="57"/>
    </row>
    <row r="56" spans="1:18" ht="53.25" customHeight="1">
      <c r="A56" s="65"/>
      <c r="B56" s="65"/>
      <c r="C56" s="65"/>
      <c r="D56" s="65"/>
      <c r="E56" s="65"/>
      <c r="F56" s="65"/>
      <c r="G56" s="65"/>
      <c r="H56" s="65"/>
      <c r="I56" s="65"/>
      <c r="J56" s="76"/>
      <c r="K56" s="76"/>
      <c r="L56" s="76"/>
      <c r="M56" s="76"/>
      <c r="N56" s="76"/>
      <c r="O56" s="76"/>
      <c r="P56" s="76"/>
      <c r="Q56" s="76"/>
      <c r="R56" s="76"/>
    </row>
    <row r="63" ht="12.75"/>
    <row r="64" ht="12.75"/>
    <row r="65" ht="12.75"/>
    <row r="66" ht="12.75"/>
    <row r="68" ht="12.75"/>
    <row r="69" ht="12.75"/>
    <row r="70" ht="12.75"/>
    <row r="71" ht="12.75"/>
    <row r="72" ht="12.75"/>
    <row r="73" ht="12.75"/>
    <row r="75" ht="12.75"/>
    <row r="76" ht="12.75"/>
    <row r="77" ht="12.75"/>
    <row r="78" ht="12.75"/>
  </sheetData>
  <sheetProtection password="DDCA" sheet="1" objects="1" scenarios="1" selectLockedCells="1"/>
  <mergeCells count="11">
    <mergeCell ref="C10:G10"/>
    <mergeCell ref="C17:G17"/>
    <mergeCell ref="C55:G55"/>
    <mergeCell ref="D14:F14"/>
    <mergeCell ref="D15:F15"/>
    <mergeCell ref="D18:F18"/>
    <mergeCell ref="D23:F23"/>
    <mergeCell ref="D16:F16"/>
    <mergeCell ref="D37:F37"/>
    <mergeCell ref="D38:F38"/>
    <mergeCell ref="D49:F49"/>
  </mergeCells>
  <printOptions/>
  <pageMargins left="0.75" right="0.75" top="1" bottom="1" header="0.5" footer="0.5"/>
  <pageSetup fitToHeight="1" fitToWidth="1"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I294"/>
  <sheetViews>
    <sheetView zoomScale="75" zoomScaleNormal="75" workbookViewId="0" topLeftCell="J1">
      <selection activeCell="A1" sqref="A1:I16384"/>
    </sheetView>
  </sheetViews>
  <sheetFormatPr defaultColWidth="9.140625" defaultRowHeight="12.75"/>
  <cols>
    <col min="1" max="1" width="19.00390625" style="2" hidden="1" customWidth="1"/>
    <col min="2" max="2" width="19.00390625" style="0" hidden="1" customWidth="1"/>
    <col min="3" max="3" width="19.00390625" style="3" hidden="1" customWidth="1"/>
    <col min="4" max="4" width="19.00390625" style="4" hidden="1" customWidth="1"/>
    <col min="5" max="5" width="17.57421875" style="4" hidden="1" customWidth="1"/>
    <col min="6" max="6" width="19.57421875" style="4" hidden="1" customWidth="1"/>
    <col min="7" max="9" width="16.8515625" style="1" hidden="1" customWidth="1"/>
    <col min="10" max="16384" width="16.8515625" style="1" customWidth="1"/>
  </cols>
  <sheetData>
    <row r="1" spans="1:9" ht="64.5" customHeight="1" thickBot="1">
      <c r="A1" s="5" t="s">
        <v>7</v>
      </c>
      <c r="B1" s="6" t="s">
        <v>9</v>
      </c>
      <c r="C1" s="7" t="s">
        <v>10</v>
      </c>
      <c r="D1" s="6" t="s">
        <v>11</v>
      </c>
      <c r="E1" s="7" t="s">
        <v>8</v>
      </c>
      <c r="F1" s="6" t="s">
        <v>12</v>
      </c>
      <c r="G1" s="6" t="s">
        <v>15</v>
      </c>
      <c r="H1" s="6" t="s">
        <v>13</v>
      </c>
      <c r="I1" s="30" t="s">
        <v>20</v>
      </c>
    </row>
    <row r="2" spans="1:9" ht="18" thickBot="1">
      <c r="A2" s="8" t="s">
        <v>3</v>
      </c>
      <c r="B2" s="9" t="s">
        <v>14</v>
      </c>
      <c r="C2" s="10" t="s">
        <v>5</v>
      </c>
      <c r="D2" s="9" t="s">
        <v>4</v>
      </c>
      <c r="E2" s="10" t="s">
        <v>4</v>
      </c>
      <c r="F2" s="11" t="s">
        <v>4</v>
      </c>
      <c r="G2" s="11" t="s">
        <v>14</v>
      </c>
      <c r="H2" s="11" t="s">
        <v>5</v>
      </c>
      <c r="I2" s="33" t="s">
        <v>21</v>
      </c>
    </row>
    <row r="3" spans="1:9" ht="15">
      <c r="A3" s="12">
        <v>0.01</v>
      </c>
      <c r="B3" s="13">
        <f aca="true" t="shared" si="0" ref="B3:B66">1/C3</f>
        <v>129.21566093810569</v>
      </c>
      <c r="C3" s="14">
        <v>0.007739</v>
      </c>
      <c r="D3" s="13">
        <v>29.34</v>
      </c>
      <c r="E3" s="15">
        <v>2485</v>
      </c>
      <c r="F3" s="16">
        <f>D3+E3</f>
        <v>2514.34</v>
      </c>
      <c r="G3" s="17">
        <v>0.0010001</v>
      </c>
      <c r="H3" s="31">
        <f>1/G3</f>
        <v>999.9000099990001</v>
      </c>
      <c r="I3" s="34">
        <f>D3/4.19</f>
        <v>7.002386634844868</v>
      </c>
    </row>
    <row r="4" spans="1:9" ht="15">
      <c r="A4" s="12">
        <v>0.015</v>
      </c>
      <c r="B4" s="13">
        <f t="shared" si="0"/>
        <v>87.95074758135445</v>
      </c>
      <c r="C4" s="14">
        <v>0.01137</v>
      </c>
      <c r="D4" s="13">
        <v>54.71</v>
      </c>
      <c r="E4" s="15">
        <v>2470.7</v>
      </c>
      <c r="F4" s="16">
        <f aca="true" t="shared" si="1" ref="F4:F67">D4+E4</f>
        <v>2525.41</v>
      </c>
      <c r="G4" s="17">
        <v>0.0010006</v>
      </c>
      <c r="H4" s="31">
        <f aca="true" t="shared" si="2" ref="H4:H67">1/G4</f>
        <v>999.4003597841296</v>
      </c>
      <c r="I4" s="35">
        <f>D4/4.19</f>
        <v>13.057279236276848</v>
      </c>
    </row>
    <row r="5" spans="1:9" ht="15">
      <c r="A5" s="12">
        <v>0.02</v>
      </c>
      <c r="B5" s="13">
        <f t="shared" si="0"/>
        <v>67.02412868632707</v>
      </c>
      <c r="C5" s="14">
        <v>0.01492</v>
      </c>
      <c r="D5" s="13">
        <v>73.46</v>
      </c>
      <c r="E5" s="15">
        <v>2460.2</v>
      </c>
      <c r="F5" s="16">
        <f t="shared" si="1"/>
        <v>2533.66</v>
      </c>
      <c r="G5" s="17">
        <v>0.0010013</v>
      </c>
      <c r="H5" s="31">
        <f t="shared" si="2"/>
        <v>998.7016878058523</v>
      </c>
      <c r="I5" s="35">
        <f aca="true" t="shared" si="3" ref="I5:I57">D5/4.19</f>
        <v>17.532219570405726</v>
      </c>
    </row>
    <row r="6" spans="1:9" ht="15">
      <c r="A6" s="12">
        <v>0.025</v>
      </c>
      <c r="B6" s="13">
        <f t="shared" si="0"/>
        <v>54.25935973955508</v>
      </c>
      <c r="C6" s="14">
        <v>0.01843</v>
      </c>
      <c r="D6" s="13">
        <v>88.45</v>
      </c>
      <c r="E6" s="15">
        <v>2451.7</v>
      </c>
      <c r="F6" s="16">
        <f t="shared" si="1"/>
        <v>2540.1499999999996</v>
      </c>
      <c r="G6" s="17">
        <v>0.001002</v>
      </c>
      <c r="H6" s="31">
        <f t="shared" si="2"/>
        <v>998.003992015968</v>
      </c>
      <c r="I6" s="35">
        <f t="shared" si="3"/>
        <v>21.10978520286396</v>
      </c>
    </row>
    <row r="7" spans="1:9" ht="15">
      <c r="A7" s="12">
        <v>0.03</v>
      </c>
      <c r="B7" s="13">
        <f t="shared" si="0"/>
        <v>45.662100456621005</v>
      </c>
      <c r="C7" s="14">
        <v>0.0219</v>
      </c>
      <c r="D7" s="13">
        <v>101</v>
      </c>
      <c r="E7" s="15">
        <v>2444.6</v>
      </c>
      <c r="F7" s="16">
        <f t="shared" si="1"/>
        <v>2545.6</v>
      </c>
      <c r="G7" s="17">
        <v>0.0010027</v>
      </c>
      <c r="H7" s="31">
        <f t="shared" si="2"/>
        <v>997.307270370001</v>
      </c>
      <c r="I7" s="35">
        <f t="shared" si="3"/>
        <v>24.10501193317422</v>
      </c>
    </row>
    <row r="8" spans="1:9" ht="15">
      <c r="A8" s="12">
        <v>0.035</v>
      </c>
      <c r="B8" s="13">
        <f t="shared" si="0"/>
        <v>39.478878799842086</v>
      </c>
      <c r="C8" s="14">
        <v>0.02533</v>
      </c>
      <c r="D8" s="13">
        <v>111.85</v>
      </c>
      <c r="E8" s="15">
        <v>2438.5</v>
      </c>
      <c r="F8" s="16">
        <f t="shared" si="1"/>
        <v>2550.35</v>
      </c>
      <c r="G8" s="17">
        <v>0.0010034</v>
      </c>
      <c r="H8" s="31">
        <f t="shared" si="2"/>
        <v>996.6115208291808</v>
      </c>
      <c r="I8" s="35">
        <f t="shared" si="3"/>
        <v>26.6945107398568</v>
      </c>
    </row>
    <row r="9" spans="1:9" ht="15">
      <c r="A9" s="12">
        <v>0.04</v>
      </c>
      <c r="B9" s="13">
        <f t="shared" si="0"/>
        <v>34.80682213713888</v>
      </c>
      <c r="C9" s="14">
        <v>0.02873</v>
      </c>
      <c r="D9" s="13">
        <v>121.41</v>
      </c>
      <c r="E9" s="15">
        <v>2428.2</v>
      </c>
      <c r="F9" s="16">
        <f t="shared" si="1"/>
        <v>2549.6099999999997</v>
      </c>
      <c r="G9" s="17">
        <v>0.001004</v>
      </c>
      <c r="H9" s="31">
        <f>1/G9</f>
        <v>996.0159362549801</v>
      </c>
      <c r="I9" s="35">
        <f t="shared" si="3"/>
        <v>28.976133651551308</v>
      </c>
    </row>
    <row r="10" spans="1:9" ht="15">
      <c r="A10" s="12">
        <v>0.045</v>
      </c>
      <c r="B10" s="13">
        <f t="shared" si="0"/>
        <v>31.142946122703208</v>
      </c>
      <c r="C10" s="14">
        <v>0.03211</v>
      </c>
      <c r="D10" s="13">
        <v>129.99</v>
      </c>
      <c r="E10" s="15">
        <v>2428.2</v>
      </c>
      <c r="F10" s="16">
        <f t="shared" si="1"/>
        <v>2558.1899999999996</v>
      </c>
      <c r="G10" s="17">
        <v>0.0010046</v>
      </c>
      <c r="H10" s="31">
        <f t="shared" si="2"/>
        <v>995.4210631096954</v>
      </c>
      <c r="I10" s="35">
        <f t="shared" si="3"/>
        <v>31.023866348448685</v>
      </c>
    </row>
    <row r="11" spans="1:9" ht="15">
      <c r="A11" s="12">
        <v>0.05</v>
      </c>
      <c r="B11" s="13">
        <f t="shared" si="0"/>
        <v>28.192839018889202</v>
      </c>
      <c r="C11" s="14">
        <v>0.03547</v>
      </c>
      <c r="D11" s="13">
        <v>137.77</v>
      </c>
      <c r="E11" s="15">
        <v>2423.8</v>
      </c>
      <c r="F11" s="16">
        <f t="shared" si="1"/>
        <v>2561.57</v>
      </c>
      <c r="G11" s="17">
        <v>0.0010052</v>
      </c>
      <c r="H11" s="31">
        <f t="shared" si="2"/>
        <v>994.8269001193793</v>
      </c>
      <c r="I11" s="35">
        <f>D11/4.19</f>
        <v>32.88066825775656</v>
      </c>
    </row>
    <row r="12" spans="1:9" ht="15">
      <c r="A12" s="12">
        <v>0.055</v>
      </c>
      <c r="B12" s="13">
        <f t="shared" si="0"/>
        <v>25.77319587628866</v>
      </c>
      <c r="C12" s="14">
        <v>0.0388</v>
      </c>
      <c r="D12" s="13">
        <v>144.91</v>
      </c>
      <c r="E12" s="15">
        <v>2419.8</v>
      </c>
      <c r="F12" s="16">
        <f t="shared" si="1"/>
        <v>2564.71</v>
      </c>
      <c r="G12" s="17">
        <v>0.0010058</v>
      </c>
      <c r="H12" s="31">
        <f t="shared" si="2"/>
        <v>994.2334460131239</v>
      </c>
      <c r="I12" s="35">
        <f t="shared" si="3"/>
        <v>34.584725536992835</v>
      </c>
    </row>
    <row r="13" spans="1:9" ht="15">
      <c r="A13" s="12">
        <v>0.06</v>
      </c>
      <c r="B13" s="13">
        <f t="shared" si="0"/>
        <v>23.741690408357076</v>
      </c>
      <c r="C13" s="14">
        <v>0.04212</v>
      </c>
      <c r="D13" s="13">
        <v>151.5</v>
      </c>
      <c r="E13" s="15">
        <v>2416</v>
      </c>
      <c r="F13" s="16">
        <f t="shared" si="1"/>
        <v>2567.5</v>
      </c>
      <c r="G13" s="17">
        <v>0.0010063</v>
      </c>
      <c r="H13" s="31">
        <f t="shared" si="2"/>
        <v>993.739441518434</v>
      </c>
      <c r="I13" s="35">
        <f t="shared" si="3"/>
        <v>36.15751789976133</v>
      </c>
    </row>
    <row r="14" spans="1:9" ht="15">
      <c r="A14" s="12">
        <v>0.065</v>
      </c>
      <c r="B14" s="13">
        <f t="shared" si="0"/>
        <v>22.016732716864816</v>
      </c>
      <c r="C14" s="14">
        <v>0.04542</v>
      </c>
      <c r="D14" s="13">
        <v>157.64</v>
      </c>
      <c r="E14" s="15">
        <v>2412.5</v>
      </c>
      <c r="F14" s="16">
        <f t="shared" si="1"/>
        <v>2570.14</v>
      </c>
      <c r="G14" s="17">
        <v>0.0010069</v>
      </c>
      <c r="H14" s="31">
        <f t="shared" si="2"/>
        <v>993.147283742179</v>
      </c>
      <c r="I14" s="35">
        <f t="shared" si="3"/>
        <v>37.622911694510734</v>
      </c>
    </row>
    <row r="15" spans="1:9" ht="15">
      <c r="A15" s="12">
        <v>0.07</v>
      </c>
      <c r="B15" s="13">
        <f t="shared" si="0"/>
        <v>20.529665366454527</v>
      </c>
      <c r="C15" s="14">
        <v>0.04871</v>
      </c>
      <c r="D15" s="13">
        <v>163.38</v>
      </c>
      <c r="E15" s="15">
        <v>2409.2</v>
      </c>
      <c r="F15" s="16">
        <f t="shared" si="1"/>
        <v>2572.58</v>
      </c>
      <c r="G15" s="17">
        <v>0.0010074</v>
      </c>
      <c r="H15" s="31">
        <f t="shared" si="2"/>
        <v>992.6543577526304</v>
      </c>
      <c r="I15" s="35">
        <f t="shared" si="3"/>
        <v>38.99284009546539</v>
      </c>
    </row>
    <row r="16" spans="1:9" ht="15">
      <c r="A16" s="12">
        <v>0.075</v>
      </c>
      <c r="B16" s="13">
        <f t="shared" si="0"/>
        <v>19.23816852635629</v>
      </c>
      <c r="C16" s="14">
        <v>0.05198</v>
      </c>
      <c r="D16" s="13">
        <v>168.77</v>
      </c>
      <c r="E16" s="15">
        <v>2406.2</v>
      </c>
      <c r="F16" s="16">
        <f t="shared" si="1"/>
        <v>2574.97</v>
      </c>
      <c r="G16" s="17">
        <v>0.0010079</v>
      </c>
      <c r="H16" s="31">
        <f t="shared" si="2"/>
        <v>992.1619208254788</v>
      </c>
      <c r="I16" s="35">
        <f t="shared" si="3"/>
        <v>40.27923627684964</v>
      </c>
    </row>
    <row r="17" spans="1:9" ht="15">
      <c r="A17" s="12">
        <v>0.08</v>
      </c>
      <c r="B17" s="13">
        <f t="shared" si="0"/>
        <v>18.10610175629187</v>
      </c>
      <c r="C17" s="14">
        <v>0.05523</v>
      </c>
      <c r="D17" s="13">
        <v>173.86</v>
      </c>
      <c r="E17" s="15">
        <v>2403.2</v>
      </c>
      <c r="F17" s="16">
        <f t="shared" si="1"/>
        <v>2577.06</v>
      </c>
      <c r="G17" s="17">
        <v>0.0010084</v>
      </c>
      <c r="H17" s="31">
        <f t="shared" si="2"/>
        <v>991.6699722332407</v>
      </c>
      <c r="I17" s="35">
        <f t="shared" si="3"/>
        <v>41.49403341288783</v>
      </c>
    </row>
    <row r="18" spans="1:9" ht="15">
      <c r="A18" s="12">
        <v>0.085</v>
      </c>
      <c r="B18" s="13">
        <f t="shared" si="0"/>
        <v>17.099863201094394</v>
      </c>
      <c r="C18" s="14">
        <v>0.05848</v>
      </c>
      <c r="D18" s="13">
        <v>178.69</v>
      </c>
      <c r="E18" s="15">
        <v>2400.5</v>
      </c>
      <c r="F18" s="16">
        <f t="shared" si="1"/>
        <v>2579.19</v>
      </c>
      <c r="G18" s="17">
        <v>0.0010088</v>
      </c>
      <c r="H18" s="31">
        <f t="shared" si="2"/>
        <v>991.2767644726407</v>
      </c>
      <c r="I18" s="35">
        <f t="shared" si="3"/>
        <v>42.646778042959426</v>
      </c>
    </row>
    <row r="19" spans="1:9" ht="15">
      <c r="A19" s="12">
        <v>0.09</v>
      </c>
      <c r="B19" s="13">
        <f t="shared" si="0"/>
        <v>16.20482903905364</v>
      </c>
      <c r="C19" s="14">
        <v>0.06171</v>
      </c>
      <c r="D19" s="13">
        <v>183.28</v>
      </c>
      <c r="E19" s="15">
        <v>2397.9</v>
      </c>
      <c r="F19" s="16">
        <f t="shared" si="1"/>
        <v>2581.1800000000003</v>
      </c>
      <c r="G19" s="17">
        <v>0.0010093</v>
      </c>
      <c r="H19" s="31">
        <f t="shared" si="2"/>
        <v>990.7856930545922</v>
      </c>
      <c r="I19" s="35">
        <f t="shared" si="3"/>
        <v>43.74224343675417</v>
      </c>
    </row>
    <row r="20" spans="1:9" ht="15">
      <c r="A20" s="12">
        <v>0.095</v>
      </c>
      <c r="B20" s="13">
        <f t="shared" si="0"/>
        <v>15.401201293700908</v>
      </c>
      <c r="C20" s="14">
        <v>0.06493</v>
      </c>
      <c r="D20" s="13">
        <v>187.65</v>
      </c>
      <c r="E20" s="14">
        <v>2395.3</v>
      </c>
      <c r="F20" s="18">
        <f t="shared" si="1"/>
        <v>2582.9500000000003</v>
      </c>
      <c r="G20" s="17">
        <v>0.0010097</v>
      </c>
      <c r="H20" s="31">
        <f t="shared" si="2"/>
        <v>990.3931860948795</v>
      </c>
      <c r="I20" s="35">
        <f t="shared" si="3"/>
        <v>44.785202863961814</v>
      </c>
    </row>
    <row r="21" spans="1:9" ht="15">
      <c r="A21" s="19">
        <v>0.1</v>
      </c>
      <c r="B21" s="13">
        <f t="shared" si="0"/>
        <v>14.6756677428823</v>
      </c>
      <c r="C21" s="14">
        <v>0.06814</v>
      </c>
      <c r="D21" s="18">
        <v>191.83</v>
      </c>
      <c r="E21" s="14">
        <v>2392.9</v>
      </c>
      <c r="F21" s="18">
        <f t="shared" si="1"/>
        <v>2584.73</v>
      </c>
      <c r="G21" s="17">
        <v>0.0010101</v>
      </c>
      <c r="H21" s="31">
        <f t="shared" si="2"/>
        <v>990.0009900009899</v>
      </c>
      <c r="I21" s="35">
        <f t="shared" si="3"/>
        <v>45.782816229116946</v>
      </c>
    </row>
    <row r="22" spans="1:9" ht="15">
      <c r="A22" s="19">
        <v>0.11</v>
      </c>
      <c r="B22" s="13">
        <f t="shared" si="0"/>
        <v>13.415615776764154</v>
      </c>
      <c r="C22" s="14">
        <v>0.07454</v>
      </c>
      <c r="D22" s="18">
        <v>199.68</v>
      </c>
      <c r="E22" s="14">
        <v>2388.4</v>
      </c>
      <c r="F22" s="18">
        <f t="shared" si="1"/>
        <v>2588.08</v>
      </c>
      <c r="G22" s="17">
        <v>0.0010109</v>
      </c>
      <c r="H22" s="31">
        <f t="shared" si="2"/>
        <v>989.2175289346128</v>
      </c>
      <c r="I22" s="35">
        <f t="shared" si="3"/>
        <v>47.6563245823389</v>
      </c>
    </row>
    <row r="23" spans="1:9" ht="15">
      <c r="A23" s="19">
        <v>0.12</v>
      </c>
      <c r="B23" s="13">
        <f>1/C23</f>
        <v>12.362467548522684</v>
      </c>
      <c r="C23" s="14">
        <v>0.08089</v>
      </c>
      <c r="D23" s="18">
        <v>206.94</v>
      </c>
      <c r="E23" s="14">
        <v>2384.3</v>
      </c>
      <c r="F23" s="18">
        <f t="shared" si="1"/>
        <v>2591.2400000000002</v>
      </c>
      <c r="G23" s="17">
        <v>0.0010117</v>
      </c>
      <c r="H23" s="31">
        <f t="shared" si="2"/>
        <v>988.4353069091628</v>
      </c>
      <c r="I23" s="35">
        <f t="shared" si="3"/>
        <v>49.3890214797136</v>
      </c>
    </row>
    <row r="24" spans="1:9" ht="15">
      <c r="A24" s="19">
        <v>0.13</v>
      </c>
      <c r="B24" s="13">
        <f t="shared" si="0"/>
        <v>11.465260261407932</v>
      </c>
      <c r="C24" s="14">
        <v>0.08722</v>
      </c>
      <c r="D24" s="13">
        <v>213.7</v>
      </c>
      <c r="E24" s="15">
        <v>2380.3</v>
      </c>
      <c r="F24" s="16">
        <f t="shared" si="1"/>
        <v>2594</v>
      </c>
      <c r="G24" s="17">
        <v>0.0010124</v>
      </c>
      <c r="H24" s="31">
        <f t="shared" si="2"/>
        <v>987.7518767285657</v>
      </c>
      <c r="I24" s="35">
        <f t="shared" si="3"/>
        <v>51.00238663484486</v>
      </c>
    </row>
    <row r="25" spans="1:9" ht="15">
      <c r="A25" s="19">
        <v>0.14</v>
      </c>
      <c r="B25" s="13">
        <f t="shared" si="0"/>
        <v>10.694043417816276</v>
      </c>
      <c r="C25" s="14">
        <v>0.09351</v>
      </c>
      <c r="D25" s="13">
        <v>220.02</v>
      </c>
      <c r="E25" s="15">
        <v>2376.7</v>
      </c>
      <c r="F25" s="16">
        <f t="shared" si="1"/>
        <v>2596.72</v>
      </c>
      <c r="G25" s="17">
        <v>0.0010131</v>
      </c>
      <c r="H25" s="31">
        <f t="shared" si="2"/>
        <v>987.0693909781857</v>
      </c>
      <c r="I25" s="35">
        <f t="shared" si="3"/>
        <v>52.510739856801905</v>
      </c>
    </row>
    <row r="26" spans="1:9" ht="15">
      <c r="A26" s="19">
        <v>0.15</v>
      </c>
      <c r="B26" s="13">
        <f t="shared" si="0"/>
        <v>10.023053021950487</v>
      </c>
      <c r="C26" s="14">
        <v>0.09977</v>
      </c>
      <c r="D26" s="13">
        <v>225.97</v>
      </c>
      <c r="E26" s="15">
        <v>2373.2</v>
      </c>
      <c r="F26" s="16">
        <f t="shared" si="1"/>
        <v>2599.1699999999996</v>
      </c>
      <c r="G26" s="17">
        <v>0.0010138</v>
      </c>
      <c r="H26" s="31">
        <f t="shared" si="2"/>
        <v>986.3878477017163</v>
      </c>
      <c r="I26" s="35">
        <f t="shared" si="3"/>
        <v>53.9307875894988</v>
      </c>
    </row>
    <row r="27" spans="1:9" ht="15">
      <c r="A27" s="19">
        <v>0.16</v>
      </c>
      <c r="B27" s="13">
        <f t="shared" si="0"/>
        <v>9.433962264150944</v>
      </c>
      <c r="C27" s="20">
        <v>0.106</v>
      </c>
      <c r="D27" s="13">
        <v>231.59</v>
      </c>
      <c r="E27" s="15">
        <v>2370</v>
      </c>
      <c r="F27" s="16">
        <f t="shared" si="1"/>
        <v>2601.59</v>
      </c>
      <c r="G27" s="17">
        <v>0.0010145</v>
      </c>
      <c r="H27" s="31">
        <f t="shared" si="2"/>
        <v>985.7072449482504</v>
      </c>
      <c r="I27" s="35">
        <f t="shared" si="3"/>
        <v>55.272076372315034</v>
      </c>
    </row>
    <row r="28" spans="1:9" ht="15">
      <c r="A28" s="19">
        <v>0.17</v>
      </c>
      <c r="B28" s="13">
        <f t="shared" si="0"/>
        <v>8.912655971479502</v>
      </c>
      <c r="C28" s="20">
        <v>0.1122</v>
      </c>
      <c r="D28" s="13">
        <v>236.93</v>
      </c>
      <c r="E28" s="15">
        <v>2366.9</v>
      </c>
      <c r="F28" s="16">
        <f t="shared" si="1"/>
        <v>2603.83</v>
      </c>
      <c r="G28" s="17">
        <v>0.0010151</v>
      </c>
      <c r="H28" s="31">
        <f t="shared" si="2"/>
        <v>985.1246182642105</v>
      </c>
      <c r="I28" s="35">
        <f t="shared" si="3"/>
        <v>56.546539379474936</v>
      </c>
    </row>
    <row r="29" spans="1:9" ht="15">
      <c r="A29" s="19">
        <v>0.18</v>
      </c>
      <c r="B29" s="13">
        <f t="shared" si="0"/>
        <v>8.445945945945946</v>
      </c>
      <c r="C29" s="20">
        <v>0.1184</v>
      </c>
      <c r="D29" s="13">
        <v>241.99</v>
      </c>
      <c r="E29" s="15">
        <v>2363.9</v>
      </c>
      <c r="F29" s="16">
        <f t="shared" si="1"/>
        <v>2605.8900000000003</v>
      </c>
      <c r="G29" s="17">
        <v>0.0010157</v>
      </c>
      <c r="H29" s="31">
        <f t="shared" si="2"/>
        <v>984.5426799251748</v>
      </c>
      <c r="I29" s="35">
        <f t="shared" si="3"/>
        <v>57.75417661097852</v>
      </c>
    </row>
    <row r="30" spans="1:9" ht="15">
      <c r="A30" s="19">
        <v>0.19</v>
      </c>
      <c r="B30" s="13">
        <f t="shared" si="0"/>
        <v>8.025682182985554</v>
      </c>
      <c r="C30" s="20">
        <v>0.1246</v>
      </c>
      <c r="D30" s="13">
        <v>246.83</v>
      </c>
      <c r="E30" s="15">
        <v>2361.1</v>
      </c>
      <c r="F30" s="16">
        <f t="shared" si="1"/>
        <v>2607.93</v>
      </c>
      <c r="G30" s="17">
        <v>0.0010163</v>
      </c>
      <c r="H30" s="31">
        <f t="shared" si="2"/>
        <v>983.9614287119946</v>
      </c>
      <c r="I30" s="35">
        <f t="shared" si="3"/>
        <v>58.90930787589499</v>
      </c>
    </row>
    <row r="31" spans="1:9" ht="15">
      <c r="A31" s="19">
        <v>0.2</v>
      </c>
      <c r="B31" s="13">
        <f t="shared" si="0"/>
        <v>7.651109410864574</v>
      </c>
      <c r="C31" s="20">
        <v>0.1307</v>
      </c>
      <c r="D31" s="13">
        <v>251.45</v>
      </c>
      <c r="E31" s="15">
        <v>2358.4</v>
      </c>
      <c r="F31" s="16">
        <f t="shared" si="1"/>
        <v>2609.85</v>
      </c>
      <c r="G31" s="17">
        <v>0.0010169</v>
      </c>
      <c r="H31" s="31">
        <f t="shared" si="2"/>
        <v>983.380863408398</v>
      </c>
      <c r="I31" s="35">
        <f t="shared" si="3"/>
        <v>60.01193317422433</v>
      </c>
    </row>
    <row r="32" spans="1:9" ht="15">
      <c r="A32" s="19">
        <v>0.21</v>
      </c>
      <c r="B32" s="13">
        <f t="shared" si="0"/>
        <v>7.309941520467836</v>
      </c>
      <c r="C32" s="20">
        <v>0.1368</v>
      </c>
      <c r="D32" s="13">
        <v>255.88</v>
      </c>
      <c r="E32" s="15">
        <v>2355.8</v>
      </c>
      <c r="F32" s="16">
        <f t="shared" si="1"/>
        <v>2611.6800000000003</v>
      </c>
      <c r="G32" s="17">
        <v>0.0010175</v>
      </c>
      <c r="H32" s="31">
        <f t="shared" si="2"/>
        <v>982.8009828009829</v>
      </c>
      <c r="I32" s="35">
        <f t="shared" si="3"/>
        <v>61.06921241050119</v>
      </c>
    </row>
    <row r="33" spans="1:9" ht="15">
      <c r="A33" s="19">
        <v>0.22</v>
      </c>
      <c r="B33" s="13">
        <f t="shared" si="0"/>
        <v>6.993006993006993</v>
      </c>
      <c r="C33" s="20">
        <v>0.143</v>
      </c>
      <c r="D33" s="13">
        <v>260.14</v>
      </c>
      <c r="E33" s="15">
        <v>2353.3</v>
      </c>
      <c r="F33" s="16">
        <f t="shared" si="1"/>
        <v>2613.44</v>
      </c>
      <c r="G33" s="17">
        <v>0.0010181</v>
      </c>
      <c r="H33" s="31">
        <f t="shared" si="2"/>
        <v>982.2217856792063</v>
      </c>
      <c r="I33" s="35">
        <f t="shared" si="3"/>
        <v>62.08591885441527</v>
      </c>
    </row>
    <row r="34" spans="1:9" ht="15">
      <c r="A34" s="19">
        <v>0.23</v>
      </c>
      <c r="B34" s="13">
        <f t="shared" si="0"/>
        <v>6.7114093959731544</v>
      </c>
      <c r="C34" s="20">
        <v>0.149</v>
      </c>
      <c r="D34" s="13">
        <v>264.23</v>
      </c>
      <c r="E34" s="15">
        <v>2350.9</v>
      </c>
      <c r="F34" s="16">
        <f t="shared" si="1"/>
        <v>2615.13</v>
      </c>
      <c r="G34" s="17">
        <v>0.0010186</v>
      </c>
      <c r="H34" s="31">
        <f t="shared" si="2"/>
        <v>981.7396426467701</v>
      </c>
      <c r="I34" s="35">
        <f t="shared" si="3"/>
        <v>63.062052505966584</v>
      </c>
    </row>
    <row r="35" spans="1:9" ht="15">
      <c r="A35" s="19">
        <v>0.24</v>
      </c>
      <c r="B35" s="13">
        <f t="shared" si="0"/>
        <v>6.447453255963895</v>
      </c>
      <c r="C35" s="20">
        <v>0.1551</v>
      </c>
      <c r="D35" s="13">
        <v>268.18</v>
      </c>
      <c r="E35" s="15">
        <v>2348.6</v>
      </c>
      <c r="F35" s="16">
        <f t="shared" si="1"/>
        <v>2616.7799999999997</v>
      </c>
      <c r="G35" s="17">
        <v>0.0010191</v>
      </c>
      <c r="H35" s="31">
        <f t="shared" si="2"/>
        <v>981.2579727210284</v>
      </c>
      <c r="I35" s="35">
        <f t="shared" si="3"/>
        <v>64.00477326968974</v>
      </c>
    </row>
    <row r="36" spans="1:9" ht="15">
      <c r="A36" s="19">
        <v>0.25</v>
      </c>
      <c r="B36" s="13">
        <f t="shared" si="0"/>
        <v>6.203473945409429</v>
      </c>
      <c r="C36" s="20">
        <v>0.1612</v>
      </c>
      <c r="D36" s="13">
        <v>271.99</v>
      </c>
      <c r="E36" s="15">
        <v>2346.4</v>
      </c>
      <c r="F36" s="16">
        <f t="shared" si="1"/>
        <v>2618.3900000000003</v>
      </c>
      <c r="G36" s="17">
        <v>0.0010196</v>
      </c>
      <c r="H36" s="31">
        <f t="shared" si="2"/>
        <v>980.7767752059631</v>
      </c>
      <c r="I36" s="35">
        <f t="shared" si="3"/>
        <v>64.91408114558472</v>
      </c>
    </row>
    <row r="37" spans="1:9" ht="15">
      <c r="A37" s="19">
        <v>0.26</v>
      </c>
      <c r="B37" s="13">
        <f t="shared" si="0"/>
        <v>5.980861244019139</v>
      </c>
      <c r="C37" s="20">
        <v>0.1672</v>
      </c>
      <c r="D37" s="13">
        <v>275.67</v>
      </c>
      <c r="E37" s="15">
        <v>2344.2</v>
      </c>
      <c r="F37" s="16">
        <f t="shared" si="1"/>
        <v>2619.87</v>
      </c>
      <c r="G37" s="17">
        <v>0.0010202</v>
      </c>
      <c r="H37" s="31">
        <f t="shared" si="2"/>
        <v>980.1999607920015</v>
      </c>
      <c r="I37" s="35">
        <f t="shared" si="3"/>
        <v>65.79236276849642</v>
      </c>
    </row>
    <row r="38" spans="1:9" ht="15">
      <c r="A38" s="19">
        <v>0.27</v>
      </c>
      <c r="B38" s="13">
        <f t="shared" si="0"/>
        <v>5.773672055427252</v>
      </c>
      <c r="C38" s="20">
        <v>0.1732</v>
      </c>
      <c r="D38" s="13">
        <v>279.24</v>
      </c>
      <c r="E38" s="15">
        <v>2342.1</v>
      </c>
      <c r="F38" s="16">
        <f t="shared" si="1"/>
        <v>2621.34</v>
      </c>
      <c r="G38" s="17">
        <v>0.0010206</v>
      </c>
      <c r="H38" s="31">
        <f t="shared" si="2"/>
        <v>979.8157946306095</v>
      </c>
      <c r="I38" s="35">
        <f t="shared" si="3"/>
        <v>66.64439140811456</v>
      </c>
    </row>
    <row r="39" spans="1:9" ht="15">
      <c r="A39" s="19">
        <v>0.28</v>
      </c>
      <c r="B39" s="13">
        <f t="shared" si="0"/>
        <v>5.577244841048523</v>
      </c>
      <c r="C39" s="14">
        <v>0.1793</v>
      </c>
      <c r="D39" s="13">
        <v>282.69</v>
      </c>
      <c r="E39" s="15">
        <v>2340</v>
      </c>
      <c r="F39" s="16">
        <f t="shared" si="1"/>
        <v>2622.69</v>
      </c>
      <c r="G39" s="17">
        <v>0.0010211</v>
      </c>
      <c r="H39" s="31">
        <f t="shared" si="2"/>
        <v>979.3360101850944</v>
      </c>
      <c r="I39" s="35">
        <f t="shared" si="3"/>
        <v>67.46778042959427</v>
      </c>
    </row>
    <row r="40" spans="1:9" ht="15">
      <c r="A40" s="19">
        <v>0.29</v>
      </c>
      <c r="B40" s="13">
        <f t="shared" si="0"/>
        <v>5.399568034557236</v>
      </c>
      <c r="C40" s="14">
        <v>0.1852</v>
      </c>
      <c r="D40" s="13">
        <v>286.05</v>
      </c>
      <c r="E40" s="15">
        <v>2338.1</v>
      </c>
      <c r="F40" s="16">
        <f t="shared" si="1"/>
        <v>2624.15</v>
      </c>
      <c r="G40" s="17">
        <v>0.0010216</v>
      </c>
      <c r="H40" s="31">
        <f t="shared" si="2"/>
        <v>978.8566953797965</v>
      </c>
      <c r="I40" s="35">
        <f t="shared" si="3"/>
        <v>68.26968973747016</v>
      </c>
    </row>
    <row r="41" spans="1:9" ht="15">
      <c r="A41" s="19">
        <v>0.3</v>
      </c>
      <c r="B41" s="13">
        <f t="shared" si="0"/>
        <v>5.230125523012552</v>
      </c>
      <c r="C41" s="14">
        <v>0.1912</v>
      </c>
      <c r="D41" s="13">
        <v>289.3</v>
      </c>
      <c r="E41" s="15">
        <v>2336.1</v>
      </c>
      <c r="F41" s="16">
        <f t="shared" si="1"/>
        <v>2625.4</v>
      </c>
      <c r="G41" s="17">
        <v>0.001022</v>
      </c>
      <c r="H41" s="31">
        <f t="shared" si="2"/>
        <v>978.4735812133073</v>
      </c>
      <c r="I41" s="35">
        <f t="shared" si="3"/>
        <v>69.0453460620525</v>
      </c>
    </row>
    <row r="42" spans="1:9" ht="15">
      <c r="A42" s="19">
        <v>0.32</v>
      </c>
      <c r="B42" s="13">
        <f t="shared" si="0"/>
        <v>4.921259842519685</v>
      </c>
      <c r="C42" s="14">
        <v>0.2032</v>
      </c>
      <c r="D42" s="13">
        <v>295.55</v>
      </c>
      <c r="E42" s="15">
        <v>2332.4</v>
      </c>
      <c r="F42" s="16">
        <f t="shared" si="1"/>
        <v>2627.9500000000003</v>
      </c>
      <c r="G42" s="17">
        <v>0.0010229</v>
      </c>
      <c r="H42" s="31">
        <f t="shared" si="2"/>
        <v>977.6126698602014</v>
      </c>
      <c r="I42" s="35">
        <f t="shared" si="3"/>
        <v>70.53699284009546</v>
      </c>
    </row>
    <row r="43" spans="1:9" ht="15">
      <c r="A43" s="19">
        <v>0.34</v>
      </c>
      <c r="B43" s="13">
        <f t="shared" si="0"/>
        <v>4.651162790697675</v>
      </c>
      <c r="C43" s="20">
        <v>0.215</v>
      </c>
      <c r="D43" s="13">
        <v>301.48</v>
      </c>
      <c r="E43" s="15">
        <v>2328.9</v>
      </c>
      <c r="F43" s="16">
        <f t="shared" si="1"/>
        <v>2630.38</v>
      </c>
      <c r="G43" s="17">
        <v>0.0010237</v>
      </c>
      <c r="H43" s="31">
        <f t="shared" si="2"/>
        <v>976.8486861385171</v>
      </c>
      <c r="I43" s="35">
        <f t="shared" si="3"/>
        <v>71.95226730310262</v>
      </c>
    </row>
    <row r="44" spans="1:9" ht="15">
      <c r="A44" s="19">
        <v>0.36</v>
      </c>
      <c r="B44" s="13">
        <f t="shared" si="0"/>
        <v>4.407227853680036</v>
      </c>
      <c r="C44" s="20">
        <v>0.2269</v>
      </c>
      <c r="D44" s="13">
        <v>307.12</v>
      </c>
      <c r="E44" s="15">
        <v>2325.5</v>
      </c>
      <c r="F44" s="16">
        <f t="shared" si="1"/>
        <v>2632.62</v>
      </c>
      <c r="G44" s="17">
        <v>0.0010245</v>
      </c>
      <c r="H44" s="31">
        <f t="shared" si="2"/>
        <v>976.0858955588092</v>
      </c>
      <c r="I44" s="35">
        <f t="shared" si="3"/>
        <v>73.29832935560859</v>
      </c>
    </row>
    <row r="45" spans="1:9" ht="15">
      <c r="A45" s="19">
        <v>0.38</v>
      </c>
      <c r="B45" s="13">
        <f t="shared" si="0"/>
        <v>4.189359028068705</v>
      </c>
      <c r="C45" s="20">
        <v>0.2387</v>
      </c>
      <c r="D45" s="13">
        <v>312.5</v>
      </c>
      <c r="E45" s="15">
        <v>2322.3</v>
      </c>
      <c r="F45" s="16">
        <f t="shared" si="1"/>
        <v>2634.8</v>
      </c>
      <c r="G45" s="17">
        <v>0.0010253</v>
      </c>
      <c r="H45" s="31">
        <f t="shared" si="2"/>
        <v>975.3242953281966</v>
      </c>
      <c r="I45" s="35">
        <f t="shared" si="3"/>
        <v>74.58233890214797</v>
      </c>
    </row>
    <row r="46" spans="1:9" ht="15">
      <c r="A46" s="19">
        <v>0.4</v>
      </c>
      <c r="B46" s="13">
        <f t="shared" si="0"/>
        <v>3.993610223642172</v>
      </c>
      <c r="C46" s="20">
        <v>0.2504</v>
      </c>
      <c r="D46" s="13">
        <v>317.65</v>
      </c>
      <c r="E46" s="15">
        <v>2319.2</v>
      </c>
      <c r="F46" s="16">
        <f t="shared" si="1"/>
        <v>2636.85</v>
      </c>
      <c r="G46" s="17">
        <v>0.0010261</v>
      </c>
      <c r="H46" s="31">
        <f t="shared" si="2"/>
        <v>974.5638826625085</v>
      </c>
      <c r="I46" s="35">
        <f t="shared" si="3"/>
        <v>75.81145584725536</v>
      </c>
    </row>
    <row r="47" spans="1:9" ht="15">
      <c r="A47" s="19">
        <v>0.45</v>
      </c>
      <c r="B47" s="13">
        <f t="shared" si="0"/>
        <v>3.5765379113018594</v>
      </c>
      <c r="C47" s="20">
        <v>0.2796</v>
      </c>
      <c r="D47" s="13">
        <v>329.64</v>
      </c>
      <c r="E47" s="15">
        <v>2312</v>
      </c>
      <c r="F47" s="16">
        <f t="shared" si="1"/>
        <v>2641.64</v>
      </c>
      <c r="G47" s="17">
        <v>0.0010279</v>
      </c>
      <c r="H47" s="31">
        <f t="shared" si="2"/>
        <v>972.8572818367545</v>
      </c>
      <c r="I47" s="35">
        <f t="shared" si="3"/>
        <v>78.67303102625297</v>
      </c>
    </row>
    <row r="48" spans="1:9" ht="15">
      <c r="A48" s="19">
        <v>0.5</v>
      </c>
      <c r="B48" s="13">
        <f t="shared" si="0"/>
        <v>3.240440699935191</v>
      </c>
      <c r="C48" s="20">
        <v>0.3086</v>
      </c>
      <c r="D48" s="13">
        <v>340.56</v>
      </c>
      <c r="E48" s="15">
        <v>2305.4</v>
      </c>
      <c r="F48" s="16">
        <f t="shared" si="1"/>
        <v>2645.96</v>
      </c>
      <c r="G48" s="17">
        <v>0.0010296</v>
      </c>
      <c r="H48" s="31">
        <f t="shared" si="2"/>
        <v>971.2509712509711</v>
      </c>
      <c r="I48" s="35">
        <f t="shared" si="3"/>
        <v>81.27923627684963</v>
      </c>
    </row>
    <row r="49" spans="1:9" ht="15">
      <c r="A49" s="19">
        <v>0.55</v>
      </c>
      <c r="B49" s="13">
        <f t="shared" si="0"/>
        <v>2.963841138114997</v>
      </c>
      <c r="C49" s="20">
        <v>0.3374</v>
      </c>
      <c r="D49" s="13">
        <v>350.61</v>
      </c>
      <c r="E49" s="15">
        <v>2299.3</v>
      </c>
      <c r="F49" s="16">
        <f t="shared" si="1"/>
        <v>2649.9100000000003</v>
      </c>
      <c r="G49" s="17">
        <v>0.0010312</v>
      </c>
      <c r="H49" s="31">
        <f t="shared" si="2"/>
        <v>969.743987587277</v>
      </c>
      <c r="I49" s="35">
        <f t="shared" si="3"/>
        <v>83.67780429594272</v>
      </c>
    </row>
    <row r="50" spans="1:9" ht="15">
      <c r="A50" s="19">
        <v>0.6</v>
      </c>
      <c r="B50" s="13">
        <f t="shared" si="0"/>
        <v>2.7314941272876263</v>
      </c>
      <c r="C50" s="20">
        <v>0.3661</v>
      </c>
      <c r="D50" s="13">
        <v>359.93</v>
      </c>
      <c r="E50" s="15">
        <v>2293.6</v>
      </c>
      <c r="F50" s="16">
        <f t="shared" si="1"/>
        <v>2653.5299999999997</v>
      </c>
      <c r="G50" s="17">
        <v>0.0010327</v>
      </c>
      <c r="H50" s="31">
        <f t="shared" si="2"/>
        <v>968.3354313934348</v>
      </c>
      <c r="I50" s="35">
        <f t="shared" si="3"/>
        <v>85.90214797136038</v>
      </c>
    </row>
    <row r="51" spans="1:9" ht="15">
      <c r="A51" s="19">
        <v>0.65</v>
      </c>
      <c r="B51" s="13">
        <f t="shared" si="0"/>
        <v>2.5348542458808616</v>
      </c>
      <c r="C51" s="20">
        <v>0.3945</v>
      </c>
      <c r="D51" s="13">
        <v>368.62</v>
      </c>
      <c r="E51" s="15">
        <v>2288.3</v>
      </c>
      <c r="F51" s="16">
        <f t="shared" si="1"/>
        <v>2656.92</v>
      </c>
      <c r="G51" s="17">
        <v>0.0010341</v>
      </c>
      <c r="H51" s="31">
        <f t="shared" si="2"/>
        <v>967.0244657189827</v>
      </c>
      <c r="I51" s="35">
        <f t="shared" si="3"/>
        <v>87.97613365155131</v>
      </c>
    </row>
    <row r="52" spans="1:9" ht="15">
      <c r="A52" s="19">
        <v>0.7</v>
      </c>
      <c r="B52" s="13">
        <f t="shared" si="0"/>
        <v>2.3646252069047056</v>
      </c>
      <c r="C52" s="20">
        <v>0.4229</v>
      </c>
      <c r="D52" s="13">
        <v>376.77</v>
      </c>
      <c r="E52" s="15">
        <v>2283.3</v>
      </c>
      <c r="F52" s="16">
        <f t="shared" si="1"/>
        <v>2660.07</v>
      </c>
      <c r="G52" s="17">
        <v>0.0010355</v>
      </c>
      <c r="H52" s="31">
        <f t="shared" si="2"/>
        <v>965.7170449058426</v>
      </c>
      <c r="I52" s="35">
        <f t="shared" si="3"/>
        <v>89.92124105011932</v>
      </c>
    </row>
    <row r="53" spans="1:9" ht="15">
      <c r="A53" s="19">
        <v>0.75</v>
      </c>
      <c r="B53" s="13">
        <f t="shared" si="0"/>
        <v>2.216803369541122</v>
      </c>
      <c r="C53" s="20">
        <v>0.4511</v>
      </c>
      <c r="D53" s="13">
        <v>384.45</v>
      </c>
      <c r="E53" s="15">
        <v>2278.6</v>
      </c>
      <c r="F53" s="16">
        <f t="shared" si="1"/>
        <v>2663.0499999999997</v>
      </c>
      <c r="G53" s="17">
        <v>0.0010368</v>
      </c>
      <c r="H53" s="31">
        <f t="shared" si="2"/>
        <v>964.5061728395061</v>
      </c>
      <c r="I53" s="35">
        <f t="shared" si="3"/>
        <v>91.7541766109785</v>
      </c>
    </row>
    <row r="54" spans="1:9" ht="15">
      <c r="A54" s="19">
        <v>0.8</v>
      </c>
      <c r="B54" s="13">
        <f t="shared" si="0"/>
        <v>2.0868113522537564</v>
      </c>
      <c r="C54" s="14">
        <v>0.4792</v>
      </c>
      <c r="D54" s="18">
        <v>391.72</v>
      </c>
      <c r="E54" s="15">
        <v>2274</v>
      </c>
      <c r="F54" s="16">
        <f t="shared" si="1"/>
        <v>2665.7200000000003</v>
      </c>
      <c r="G54" s="17">
        <v>0.0010381</v>
      </c>
      <c r="H54" s="31">
        <f t="shared" si="2"/>
        <v>963.2983334938831</v>
      </c>
      <c r="I54" s="35">
        <f t="shared" si="3"/>
        <v>93.4892601431981</v>
      </c>
    </row>
    <row r="55" spans="1:9" ht="15">
      <c r="A55" s="19">
        <v>0.85</v>
      </c>
      <c r="B55" s="13">
        <f t="shared" si="0"/>
        <v>1.9719976336028398</v>
      </c>
      <c r="C55" s="14">
        <v>0.5071</v>
      </c>
      <c r="D55" s="13">
        <v>398.63</v>
      </c>
      <c r="E55" s="15">
        <v>2269.8</v>
      </c>
      <c r="F55" s="16">
        <f t="shared" si="1"/>
        <v>2668.4300000000003</v>
      </c>
      <c r="G55" s="17">
        <v>0.0010393</v>
      </c>
      <c r="H55" s="31">
        <f t="shared" si="2"/>
        <v>962.1860867891851</v>
      </c>
      <c r="I55" s="35">
        <f t="shared" si="3"/>
        <v>95.13842482100237</v>
      </c>
    </row>
    <row r="56" spans="1:9" ht="15">
      <c r="A56" s="19">
        <v>0.9</v>
      </c>
      <c r="B56" s="13">
        <f t="shared" si="0"/>
        <v>1.8691588785046729</v>
      </c>
      <c r="C56" s="20">
        <v>0.535</v>
      </c>
      <c r="D56" s="13">
        <v>405.21</v>
      </c>
      <c r="E56" s="15">
        <v>2265.6</v>
      </c>
      <c r="F56" s="16">
        <f t="shared" si="1"/>
        <v>2670.81</v>
      </c>
      <c r="G56" s="17">
        <v>0.0010405</v>
      </c>
      <c r="H56" s="31">
        <f t="shared" si="2"/>
        <v>961.0764055742432</v>
      </c>
      <c r="I56" s="35">
        <f t="shared" si="3"/>
        <v>96.708830548926</v>
      </c>
    </row>
    <row r="57" spans="1:9" ht="15">
      <c r="A57" s="19">
        <v>0.95</v>
      </c>
      <c r="B57" s="13">
        <f t="shared" si="0"/>
        <v>1.777145903678692</v>
      </c>
      <c r="C57" s="20">
        <v>0.5627</v>
      </c>
      <c r="D57" s="13">
        <v>411.49</v>
      </c>
      <c r="E57" s="15">
        <v>2261.7</v>
      </c>
      <c r="F57" s="16">
        <f t="shared" si="1"/>
        <v>2673.1899999999996</v>
      </c>
      <c r="G57" s="17">
        <v>0.0010417</v>
      </c>
      <c r="H57" s="31">
        <f t="shared" si="2"/>
        <v>959.9692809830085</v>
      </c>
      <c r="I57" s="35">
        <f t="shared" si="3"/>
        <v>98.20763723150357</v>
      </c>
    </row>
    <row r="58" spans="1:9" ht="15">
      <c r="A58" s="21">
        <v>1</v>
      </c>
      <c r="B58" s="13">
        <f t="shared" si="0"/>
        <v>1.6937669376693767</v>
      </c>
      <c r="C58" s="20">
        <v>0.5904</v>
      </c>
      <c r="D58" s="13">
        <v>417.51</v>
      </c>
      <c r="E58" s="15">
        <v>2257.9</v>
      </c>
      <c r="F58" s="16">
        <f t="shared" si="1"/>
        <v>2675.41</v>
      </c>
      <c r="G58" s="17">
        <v>0.0010428</v>
      </c>
      <c r="H58" s="31">
        <f t="shared" si="2"/>
        <v>958.9566551591869</v>
      </c>
      <c r="I58" s="36">
        <v>99.63</v>
      </c>
    </row>
    <row r="59" spans="1:9" ht="15">
      <c r="A59" s="21">
        <v>1.1</v>
      </c>
      <c r="B59" s="13">
        <f t="shared" si="0"/>
        <v>1.549186676994578</v>
      </c>
      <c r="C59" s="20">
        <v>0.6455</v>
      </c>
      <c r="D59" s="13">
        <v>428.84</v>
      </c>
      <c r="E59" s="15">
        <v>2250.8</v>
      </c>
      <c r="F59" s="16">
        <f t="shared" si="1"/>
        <v>2679.6400000000003</v>
      </c>
      <c r="G59" s="17">
        <v>0.0010448</v>
      </c>
      <c r="H59" s="31">
        <f t="shared" si="2"/>
        <v>957.1209800918836</v>
      </c>
      <c r="I59" s="36">
        <v>102.3</v>
      </c>
    </row>
    <row r="60" spans="1:9" ht="15">
      <c r="A60" s="21">
        <v>1.2</v>
      </c>
      <c r="B60" s="13">
        <f t="shared" si="0"/>
        <v>1.4281633818908883</v>
      </c>
      <c r="C60" s="20">
        <v>0.7002</v>
      </c>
      <c r="D60" s="13">
        <v>439.36</v>
      </c>
      <c r="E60" s="15">
        <v>2244.1</v>
      </c>
      <c r="F60" s="16">
        <f t="shared" si="1"/>
        <v>2683.46</v>
      </c>
      <c r="G60" s="17">
        <v>0.0010468</v>
      </c>
      <c r="H60" s="31">
        <f t="shared" si="2"/>
        <v>955.2923194497515</v>
      </c>
      <c r="I60" s="36">
        <v>104.8</v>
      </c>
    </row>
    <row r="61" spans="1:9" ht="15">
      <c r="A61" s="21">
        <v>1.3</v>
      </c>
      <c r="B61" s="13">
        <f t="shared" si="0"/>
        <v>1.3250298131707963</v>
      </c>
      <c r="C61" s="20">
        <v>0.7547</v>
      </c>
      <c r="D61" s="13">
        <v>449.19</v>
      </c>
      <c r="E61" s="15">
        <v>2237.8</v>
      </c>
      <c r="F61" s="16">
        <f t="shared" si="1"/>
        <v>2686.9900000000002</v>
      </c>
      <c r="G61" s="17">
        <v>0.0010487</v>
      </c>
      <c r="H61" s="31">
        <f t="shared" si="2"/>
        <v>953.5615523982073</v>
      </c>
      <c r="I61" s="36">
        <v>107.1</v>
      </c>
    </row>
    <row r="62" spans="1:9" ht="15">
      <c r="A62" s="21">
        <v>1.4</v>
      </c>
      <c r="B62" s="13">
        <f t="shared" si="0"/>
        <v>1.2363996043521266</v>
      </c>
      <c r="C62" s="20">
        <v>0.8088</v>
      </c>
      <c r="D62" s="13">
        <v>458.42</v>
      </c>
      <c r="E62" s="15">
        <v>2231.9</v>
      </c>
      <c r="F62" s="16">
        <f t="shared" si="1"/>
        <v>2690.32</v>
      </c>
      <c r="G62" s="17">
        <v>0.0010505</v>
      </c>
      <c r="H62" s="31">
        <f t="shared" si="2"/>
        <v>951.9276534983342</v>
      </c>
      <c r="I62" s="36">
        <v>109.3</v>
      </c>
    </row>
    <row r="63" spans="1:9" ht="15">
      <c r="A63" s="21">
        <v>1.5</v>
      </c>
      <c r="B63" s="13">
        <f t="shared" si="0"/>
        <v>1.1590171534538711</v>
      </c>
      <c r="C63" s="20">
        <v>0.8628</v>
      </c>
      <c r="D63" s="13">
        <v>467.13</v>
      </c>
      <c r="E63" s="15">
        <v>2226.2</v>
      </c>
      <c r="F63" s="16">
        <f t="shared" si="1"/>
        <v>2693.33</v>
      </c>
      <c r="G63" s="17">
        <v>0.0010522</v>
      </c>
      <c r="H63" s="31">
        <f t="shared" si="2"/>
        <v>950.3896597605017</v>
      </c>
      <c r="I63" s="36">
        <v>111.4</v>
      </c>
    </row>
    <row r="64" spans="1:9" ht="15">
      <c r="A64" s="21">
        <v>1.6</v>
      </c>
      <c r="B64" s="13">
        <f t="shared" si="0"/>
        <v>1.0911074740861975</v>
      </c>
      <c r="C64" s="20">
        <v>0.9165</v>
      </c>
      <c r="D64" s="13">
        <v>475.38</v>
      </c>
      <c r="E64" s="15">
        <v>2220.9</v>
      </c>
      <c r="F64" s="16">
        <f t="shared" si="1"/>
        <v>2696.28</v>
      </c>
      <c r="G64" s="17">
        <v>0.0010538</v>
      </c>
      <c r="H64" s="31">
        <f t="shared" si="2"/>
        <v>948.9466691971912</v>
      </c>
      <c r="I64" s="36">
        <v>113.3</v>
      </c>
    </row>
    <row r="65" spans="1:9" ht="15">
      <c r="A65" s="21">
        <v>1.7</v>
      </c>
      <c r="B65" s="13">
        <f t="shared" si="0"/>
        <v>1.0309278350515465</v>
      </c>
      <c r="C65" s="20">
        <v>0.97</v>
      </c>
      <c r="D65" s="13">
        <v>483.22</v>
      </c>
      <c r="E65" s="15">
        <v>2215.7</v>
      </c>
      <c r="F65" s="16">
        <f t="shared" si="1"/>
        <v>2698.92</v>
      </c>
      <c r="G65" s="17">
        <v>0.0010554</v>
      </c>
      <c r="H65" s="31">
        <f t="shared" si="2"/>
        <v>947.5080538184575</v>
      </c>
      <c r="I65" s="36">
        <v>115.2</v>
      </c>
    </row>
    <row r="66" spans="1:9" ht="15">
      <c r="A66" s="21">
        <v>1.8</v>
      </c>
      <c r="B66" s="13">
        <f t="shared" si="0"/>
        <v>0.9775171065493647</v>
      </c>
      <c r="C66" s="22">
        <v>1.023</v>
      </c>
      <c r="D66" s="13">
        <v>490.7</v>
      </c>
      <c r="E66" s="15">
        <v>2210.8</v>
      </c>
      <c r="F66" s="16">
        <f t="shared" si="1"/>
        <v>2701.5</v>
      </c>
      <c r="G66" s="17">
        <v>0.001057</v>
      </c>
      <c r="H66" s="31">
        <f t="shared" si="2"/>
        <v>946.073793755913</v>
      </c>
      <c r="I66" s="36">
        <v>116.9</v>
      </c>
    </row>
    <row r="67" spans="1:9" ht="15">
      <c r="A67" s="21">
        <v>1.9</v>
      </c>
      <c r="B67" s="13">
        <f aca="true" t="shared" si="4" ref="B67:B130">1/C67</f>
        <v>0.929368029739777</v>
      </c>
      <c r="C67" s="22">
        <v>1.076</v>
      </c>
      <c r="D67" s="13">
        <v>497.85</v>
      </c>
      <c r="E67" s="15">
        <v>2206.1</v>
      </c>
      <c r="F67" s="16">
        <f t="shared" si="1"/>
        <v>2703.95</v>
      </c>
      <c r="G67" s="17">
        <v>0.0010585</v>
      </c>
      <c r="H67" s="31">
        <f t="shared" si="2"/>
        <v>944.7331128956071</v>
      </c>
      <c r="I67" s="36">
        <v>118.6</v>
      </c>
    </row>
    <row r="68" spans="1:9" ht="15">
      <c r="A68" s="21">
        <v>2</v>
      </c>
      <c r="B68" s="13">
        <f t="shared" si="4"/>
        <v>0.8857395925597874</v>
      </c>
      <c r="C68" s="22">
        <v>1.129</v>
      </c>
      <c r="D68" s="13">
        <v>504.7</v>
      </c>
      <c r="E68" s="15">
        <v>2201.6</v>
      </c>
      <c r="F68" s="16">
        <f aca="true" t="shared" si="5" ref="F68:F131">D68+E68</f>
        <v>2706.2999999999997</v>
      </c>
      <c r="G68" s="17">
        <v>0.00106</v>
      </c>
      <c r="H68" s="31">
        <f aca="true" t="shared" si="6" ref="H68:H131">1/G68</f>
        <v>943.3962264150944</v>
      </c>
      <c r="I68" s="36">
        <v>120.2</v>
      </c>
    </row>
    <row r="69" spans="1:9" ht="15">
      <c r="A69" s="21">
        <v>2.1</v>
      </c>
      <c r="B69" s="13">
        <f t="shared" si="4"/>
        <v>0.8460236886632826</v>
      </c>
      <c r="C69" s="22">
        <v>1.182</v>
      </c>
      <c r="D69" s="13">
        <v>511.29</v>
      </c>
      <c r="E69" s="15">
        <v>2197.2</v>
      </c>
      <c r="F69" s="16">
        <f t="shared" si="5"/>
        <v>2708.49</v>
      </c>
      <c r="G69" s="17">
        <v>0.0010614</v>
      </c>
      <c r="H69" s="31">
        <f t="shared" si="6"/>
        <v>942.1518748822309</v>
      </c>
      <c r="I69" s="36">
        <v>121.8</v>
      </c>
    </row>
    <row r="70" spans="1:9" ht="15">
      <c r="A70" s="21">
        <v>2.2</v>
      </c>
      <c r="B70" s="13">
        <f t="shared" si="4"/>
        <v>0.8097165991902834</v>
      </c>
      <c r="C70" s="22">
        <v>1.235</v>
      </c>
      <c r="D70" s="13">
        <v>517.62</v>
      </c>
      <c r="E70" s="15">
        <v>2193</v>
      </c>
      <c r="F70" s="16">
        <f t="shared" si="5"/>
        <v>2710.62</v>
      </c>
      <c r="G70" s="17">
        <v>0.0010627</v>
      </c>
      <c r="H70" s="31">
        <f t="shared" si="6"/>
        <v>940.9993413004611</v>
      </c>
      <c r="I70" s="36">
        <v>123.3</v>
      </c>
    </row>
    <row r="71" spans="1:9" ht="15">
      <c r="A71" s="21">
        <v>2.3</v>
      </c>
      <c r="B71" s="13">
        <f t="shared" si="4"/>
        <v>0.7770007770007771</v>
      </c>
      <c r="C71" s="22">
        <v>1.287</v>
      </c>
      <c r="D71" s="18">
        <v>523.73</v>
      </c>
      <c r="E71" s="14">
        <v>2188.9</v>
      </c>
      <c r="F71" s="18">
        <f t="shared" si="5"/>
        <v>2712.63</v>
      </c>
      <c r="G71" s="17">
        <v>0.001064</v>
      </c>
      <c r="H71" s="31">
        <f t="shared" si="6"/>
        <v>939.8496240601503</v>
      </c>
      <c r="I71" s="36">
        <v>124.7</v>
      </c>
    </row>
    <row r="72" spans="1:9" ht="15">
      <c r="A72" s="12">
        <v>2.4</v>
      </c>
      <c r="B72" s="13">
        <f t="shared" si="4"/>
        <v>0.7462686567164178</v>
      </c>
      <c r="C72" s="22">
        <v>1.34</v>
      </c>
      <c r="D72" s="13">
        <v>529.64</v>
      </c>
      <c r="E72" s="15">
        <v>2184.9</v>
      </c>
      <c r="F72" s="16">
        <f t="shared" si="5"/>
        <v>2714.54</v>
      </c>
      <c r="G72" s="17">
        <v>0.0010653</v>
      </c>
      <c r="H72" s="31">
        <f t="shared" si="6"/>
        <v>938.7027128508402</v>
      </c>
      <c r="I72" s="36">
        <v>126.1</v>
      </c>
    </row>
    <row r="73" spans="1:9" ht="15">
      <c r="A73" s="12">
        <v>2.5</v>
      </c>
      <c r="B73" s="13">
        <f t="shared" si="4"/>
        <v>0.7183908045977012</v>
      </c>
      <c r="C73" s="22">
        <v>1.392</v>
      </c>
      <c r="D73" s="13">
        <v>535.34</v>
      </c>
      <c r="E73" s="15">
        <v>2181</v>
      </c>
      <c r="F73" s="16">
        <f t="shared" si="5"/>
        <v>2716.34</v>
      </c>
      <c r="G73" s="17">
        <v>0.0010666</v>
      </c>
      <c r="H73" s="31">
        <f t="shared" si="6"/>
        <v>937.5585974123383</v>
      </c>
      <c r="I73" s="36">
        <v>127.4</v>
      </c>
    </row>
    <row r="74" spans="1:9" ht="15">
      <c r="A74" s="12">
        <v>2.6</v>
      </c>
      <c r="B74" s="13">
        <f t="shared" si="4"/>
        <v>0.6925207756232687</v>
      </c>
      <c r="C74" s="22">
        <v>1.444</v>
      </c>
      <c r="D74" s="13">
        <v>540.87</v>
      </c>
      <c r="E74" s="15">
        <v>2177.3</v>
      </c>
      <c r="F74" s="16">
        <f t="shared" si="5"/>
        <v>2718.17</v>
      </c>
      <c r="G74" s="17">
        <v>0.0010678</v>
      </c>
      <c r="H74" s="31">
        <f t="shared" si="6"/>
        <v>936.5049634763064</v>
      </c>
      <c r="I74" s="36">
        <v>128.7</v>
      </c>
    </row>
    <row r="75" spans="1:9" ht="15">
      <c r="A75" s="12">
        <v>2.7</v>
      </c>
      <c r="B75" s="13">
        <f t="shared" si="4"/>
        <v>0.6684491978609626</v>
      </c>
      <c r="C75" s="22">
        <v>1.496</v>
      </c>
      <c r="D75" s="13">
        <v>546.24</v>
      </c>
      <c r="E75" s="15">
        <v>2173.6</v>
      </c>
      <c r="F75" s="16">
        <f t="shared" si="5"/>
        <v>2719.84</v>
      </c>
      <c r="G75" s="17">
        <v>0.0010691</v>
      </c>
      <c r="H75" s="31">
        <f t="shared" si="6"/>
        <v>935.3661958656814</v>
      </c>
      <c r="I75" s="36">
        <v>130</v>
      </c>
    </row>
    <row r="76" spans="1:9" ht="15">
      <c r="A76" s="12">
        <v>2.8</v>
      </c>
      <c r="B76" s="13">
        <f t="shared" si="4"/>
        <v>0.6459948320413437</v>
      </c>
      <c r="C76" s="22">
        <v>1.548</v>
      </c>
      <c r="D76" s="13">
        <v>551.44</v>
      </c>
      <c r="E76" s="15">
        <v>2170.1</v>
      </c>
      <c r="F76" s="16">
        <f t="shared" si="5"/>
        <v>2721.54</v>
      </c>
      <c r="G76" s="17">
        <v>0.0010703</v>
      </c>
      <c r="H76" s="31">
        <f t="shared" si="6"/>
        <v>934.317481080071</v>
      </c>
      <c r="I76" s="36">
        <v>131.2</v>
      </c>
    </row>
    <row r="77" spans="1:9" ht="15">
      <c r="A77" s="12">
        <v>2.9</v>
      </c>
      <c r="B77" s="13">
        <f t="shared" si="4"/>
        <v>0.625</v>
      </c>
      <c r="C77" s="22">
        <v>1.6</v>
      </c>
      <c r="D77" s="13">
        <v>556.51</v>
      </c>
      <c r="E77" s="15">
        <v>2166.6</v>
      </c>
      <c r="F77" s="16">
        <f t="shared" si="5"/>
        <v>2723.1099999999997</v>
      </c>
      <c r="G77" s="17">
        <v>0.0010714</v>
      </c>
      <c r="H77" s="31">
        <f t="shared" si="6"/>
        <v>933.3582228859437</v>
      </c>
      <c r="I77" s="36">
        <v>132.4</v>
      </c>
    </row>
    <row r="78" spans="1:9" ht="15">
      <c r="A78" s="21">
        <v>3</v>
      </c>
      <c r="B78" s="13">
        <f t="shared" si="4"/>
        <v>0.6056935190793459</v>
      </c>
      <c r="C78" s="22">
        <v>1.651</v>
      </c>
      <c r="D78" s="13">
        <v>561.43</v>
      </c>
      <c r="E78" s="15">
        <v>2163.2</v>
      </c>
      <c r="F78" s="16">
        <f t="shared" si="5"/>
        <v>2724.6299999999997</v>
      </c>
      <c r="G78" s="17">
        <v>0.0010726</v>
      </c>
      <c r="H78" s="31">
        <f t="shared" si="6"/>
        <v>932.3140033563304</v>
      </c>
      <c r="I78" s="36">
        <v>133.5</v>
      </c>
    </row>
    <row r="79" spans="1:9" ht="15">
      <c r="A79" s="21">
        <v>3.1</v>
      </c>
      <c r="B79" s="13">
        <f t="shared" si="4"/>
        <v>0.5871990604815032</v>
      </c>
      <c r="C79" s="22">
        <v>1.703</v>
      </c>
      <c r="D79" s="13">
        <v>566.23</v>
      </c>
      <c r="E79" s="15">
        <v>2159.9</v>
      </c>
      <c r="F79" s="16">
        <f t="shared" si="5"/>
        <v>2726.13</v>
      </c>
      <c r="G79" s="17">
        <v>0.0010737</v>
      </c>
      <c r="H79" s="31">
        <f t="shared" si="6"/>
        <v>931.3588525658937</v>
      </c>
      <c r="I79" s="36">
        <v>134.7</v>
      </c>
    </row>
    <row r="80" spans="1:9" ht="15">
      <c r="A80" s="21">
        <v>3.2</v>
      </c>
      <c r="B80" s="13">
        <f t="shared" si="4"/>
        <v>0.5701254275940707</v>
      </c>
      <c r="C80" s="22">
        <v>1.754</v>
      </c>
      <c r="D80" s="13">
        <v>570.9</v>
      </c>
      <c r="E80" s="15">
        <v>2156.7</v>
      </c>
      <c r="F80" s="16">
        <f t="shared" si="5"/>
        <v>2727.6</v>
      </c>
      <c r="G80" s="17">
        <v>0.0010748</v>
      </c>
      <c r="H80" s="31">
        <f t="shared" si="6"/>
        <v>930.4056568663937</v>
      </c>
      <c r="I80" s="36">
        <v>135.8</v>
      </c>
    </row>
    <row r="81" spans="1:9" ht="15">
      <c r="A81" s="21">
        <v>3.3</v>
      </c>
      <c r="B81" s="13">
        <f t="shared" si="4"/>
        <v>0.5537098560354374</v>
      </c>
      <c r="C81" s="22">
        <v>1.806</v>
      </c>
      <c r="D81" s="13">
        <v>575.46</v>
      </c>
      <c r="E81" s="15">
        <v>2153.5</v>
      </c>
      <c r="F81" s="16">
        <f t="shared" si="5"/>
        <v>2728.96</v>
      </c>
      <c r="G81" s="17">
        <v>0.0010758</v>
      </c>
      <c r="H81" s="31">
        <f t="shared" si="6"/>
        <v>929.5408068414204</v>
      </c>
      <c r="I81" s="36">
        <v>136.8</v>
      </c>
    </row>
    <row r="82" spans="1:9" ht="15">
      <c r="A82" s="21">
        <v>3.4</v>
      </c>
      <c r="B82" s="13">
        <f t="shared" si="4"/>
        <v>0.5385029617662898</v>
      </c>
      <c r="C82" s="22">
        <v>1.857</v>
      </c>
      <c r="D82" s="13">
        <v>579.92</v>
      </c>
      <c r="E82" s="15">
        <v>2150.4</v>
      </c>
      <c r="F82" s="16">
        <f t="shared" si="5"/>
        <v>2730.32</v>
      </c>
      <c r="G82" s="17">
        <v>0.0010769</v>
      </c>
      <c r="H82" s="31">
        <f t="shared" si="6"/>
        <v>928.5913269570062</v>
      </c>
      <c r="I82" s="36">
        <v>137.9</v>
      </c>
    </row>
    <row r="83" spans="1:9" ht="15">
      <c r="A83" s="21">
        <v>3.5</v>
      </c>
      <c r="B83" s="13">
        <f t="shared" si="4"/>
        <v>0.5241090146750524</v>
      </c>
      <c r="C83" s="22">
        <v>1.908</v>
      </c>
      <c r="D83" s="13">
        <v>584.27</v>
      </c>
      <c r="E83" s="15">
        <v>2147.4</v>
      </c>
      <c r="F83" s="16">
        <f t="shared" si="5"/>
        <v>2731.67</v>
      </c>
      <c r="G83" s="17">
        <v>0.0010779</v>
      </c>
      <c r="H83" s="31">
        <f t="shared" si="6"/>
        <v>927.729845069116</v>
      </c>
      <c r="I83" s="36">
        <v>138.9</v>
      </c>
    </row>
    <row r="84" spans="1:9" ht="15">
      <c r="A84" s="21">
        <v>3.6</v>
      </c>
      <c r="B84" s="13">
        <f t="shared" si="4"/>
        <v>0.5102040816326531</v>
      </c>
      <c r="C84" s="22">
        <v>1.96</v>
      </c>
      <c r="D84" s="13">
        <v>588.53</v>
      </c>
      <c r="E84" s="15">
        <v>2144.4</v>
      </c>
      <c r="F84" s="16">
        <f t="shared" si="5"/>
        <v>2732.9300000000003</v>
      </c>
      <c r="G84" s="17">
        <v>0.0010789</v>
      </c>
      <c r="H84" s="31">
        <f t="shared" si="6"/>
        <v>926.8699601445917</v>
      </c>
      <c r="I84" s="36">
        <v>139.9</v>
      </c>
    </row>
    <row r="85" spans="1:9" ht="15">
      <c r="A85" s="21">
        <v>3.7</v>
      </c>
      <c r="B85" s="13">
        <f t="shared" si="4"/>
        <v>0.49726504226752855</v>
      </c>
      <c r="C85" s="22">
        <v>2.011</v>
      </c>
      <c r="D85" s="13">
        <v>592.69</v>
      </c>
      <c r="E85" s="15">
        <v>2141.4</v>
      </c>
      <c r="F85" s="16">
        <f t="shared" si="5"/>
        <v>2734.09</v>
      </c>
      <c r="G85" s="17">
        <v>0.00108</v>
      </c>
      <c r="H85" s="31">
        <f t="shared" si="6"/>
        <v>925.9259259259259</v>
      </c>
      <c r="I85" s="36">
        <v>140.8</v>
      </c>
    </row>
    <row r="86" spans="1:9" ht="15">
      <c r="A86" s="21">
        <v>3.8</v>
      </c>
      <c r="B86" s="13">
        <f t="shared" si="4"/>
        <v>0.4849660523763337</v>
      </c>
      <c r="C86" s="22">
        <v>2.062</v>
      </c>
      <c r="D86" s="13">
        <v>596.77</v>
      </c>
      <c r="E86" s="15">
        <v>2138.6</v>
      </c>
      <c r="F86" s="16">
        <f t="shared" si="5"/>
        <v>2735.37</v>
      </c>
      <c r="G86" s="17">
        <v>0.0010809</v>
      </c>
      <c r="H86" s="31">
        <f t="shared" si="6"/>
        <v>925.1549634563788</v>
      </c>
      <c r="I86" s="36">
        <v>141.8</v>
      </c>
    </row>
    <row r="87" spans="1:9" ht="15">
      <c r="A87" s="21">
        <v>3.9</v>
      </c>
      <c r="B87" s="13">
        <f t="shared" si="4"/>
        <v>0.47326076668244205</v>
      </c>
      <c r="C87" s="22">
        <v>2.113</v>
      </c>
      <c r="D87" s="13">
        <v>600.76</v>
      </c>
      <c r="E87" s="15">
        <v>2135.7</v>
      </c>
      <c r="F87" s="16">
        <f t="shared" si="5"/>
        <v>2736.46</v>
      </c>
      <c r="G87" s="17">
        <v>0.0010819</v>
      </c>
      <c r="H87" s="31">
        <f t="shared" si="6"/>
        <v>924.2998428690267</v>
      </c>
      <c r="I87" s="36">
        <v>142.7</v>
      </c>
    </row>
    <row r="88" spans="1:9" ht="15">
      <c r="A88" s="21">
        <v>4</v>
      </c>
      <c r="B88" s="13">
        <f t="shared" si="4"/>
        <v>0.46232085067036527</v>
      </c>
      <c r="C88" s="22">
        <v>2.163</v>
      </c>
      <c r="D88" s="13">
        <v>604.67</v>
      </c>
      <c r="E88" s="15">
        <v>2133</v>
      </c>
      <c r="F88" s="16">
        <f t="shared" si="5"/>
        <v>2737.67</v>
      </c>
      <c r="G88" s="17">
        <v>0.0010829</v>
      </c>
      <c r="H88" s="31">
        <f t="shared" si="6"/>
        <v>923.4463015975622</v>
      </c>
      <c r="I88" s="36">
        <v>143.6</v>
      </c>
    </row>
    <row r="89" spans="1:9" ht="15">
      <c r="A89" s="21">
        <v>4.1</v>
      </c>
      <c r="B89" s="13">
        <f t="shared" si="4"/>
        <v>0.4516711833785005</v>
      </c>
      <c r="C89" s="22">
        <v>2.214</v>
      </c>
      <c r="D89" s="13">
        <v>608.51</v>
      </c>
      <c r="E89" s="15">
        <v>2130.2</v>
      </c>
      <c r="F89" s="16">
        <f t="shared" si="5"/>
        <v>2738.71</v>
      </c>
      <c r="G89" s="17">
        <v>0.0010838</v>
      </c>
      <c r="H89" s="31">
        <f t="shared" si="6"/>
        <v>922.6794611551946</v>
      </c>
      <c r="I89" s="36">
        <v>144.52</v>
      </c>
    </row>
    <row r="90" spans="1:9" ht="15">
      <c r="A90" s="21">
        <v>4.2</v>
      </c>
      <c r="B90" s="13">
        <f t="shared" si="4"/>
        <v>0.44150110375275936</v>
      </c>
      <c r="C90" s="22">
        <v>2.265</v>
      </c>
      <c r="D90" s="13">
        <v>612.27</v>
      </c>
      <c r="E90" s="15">
        <v>2127.5</v>
      </c>
      <c r="F90" s="16">
        <f t="shared" si="5"/>
        <v>2739.77</v>
      </c>
      <c r="G90" s="17">
        <v>0.0010847</v>
      </c>
      <c r="H90" s="31">
        <f t="shared" si="6"/>
        <v>921.913893242371</v>
      </c>
      <c r="I90" s="36">
        <v>145.4</v>
      </c>
    </row>
    <row r="91" spans="1:9" ht="15">
      <c r="A91" s="21">
        <v>4.3</v>
      </c>
      <c r="B91" s="13">
        <f t="shared" si="4"/>
        <v>0.43177892918825567</v>
      </c>
      <c r="C91" s="22">
        <v>2.316</v>
      </c>
      <c r="D91" s="13">
        <v>615.97</v>
      </c>
      <c r="E91" s="15">
        <v>2124.9</v>
      </c>
      <c r="F91" s="16">
        <f t="shared" si="5"/>
        <v>2740.87</v>
      </c>
      <c r="G91" s="17">
        <v>0.0010857</v>
      </c>
      <c r="H91" s="31">
        <f t="shared" si="6"/>
        <v>921.0647508519849</v>
      </c>
      <c r="I91" s="36">
        <v>146.3</v>
      </c>
    </row>
    <row r="92" spans="1:9" ht="15">
      <c r="A92" s="21">
        <v>4.4</v>
      </c>
      <c r="B92" s="13">
        <f t="shared" si="4"/>
        <v>0.42265426880811496</v>
      </c>
      <c r="C92" s="22">
        <v>2.366</v>
      </c>
      <c r="D92" s="13">
        <v>619.6</v>
      </c>
      <c r="E92" s="15">
        <v>2122.3</v>
      </c>
      <c r="F92" s="16">
        <f t="shared" si="5"/>
        <v>2741.9</v>
      </c>
      <c r="G92" s="17">
        <v>0.0010866</v>
      </c>
      <c r="H92" s="31">
        <f t="shared" si="6"/>
        <v>920.3018590097552</v>
      </c>
      <c r="I92" s="36">
        <v>147.1</v>
      </c>
    </row>
    <row r="93" spans="1:9" ht="15">
      <c r="A93" s="21">
        <v>4.5</v>
      </c>
      <c r="B93" s="13">
        <f t="shared" si="4"/>
        <v>0.4137360364087712</v>
      </c>
      <c r="C93" s="22">
        <v>2.417</v>
      </c>
      <c r="D93" s="13">
        <v>623.16</v>
      </c>
      <c r="E93" s="15">
        <v>2119.7</v>
      </c>
      <c r="F93" s="16">
        <f t="shared" si="5"/>
        <v>2742.8599999999997</v>
      </c>
      <c r="G93" s="17">
        <v>0.0010875</v>
      </c>
      <c r="H93" s="31">
        <f t="shared" si="6"/>
        <v>919.5402298850576</v>
      </c>
      <c r="I93" s="36">
        <v>147.9</v>
      </c>
    </row>
    <row r="94" spans="1:9" ht="15">
      <c r="A94" s="21">
        <v>4.6</v>
      </c>
      <c r="B94" s="13">
        <f t="shared" si="4"/>
        <v>0.40535062829347385</v>
      </c>
      <c r="C94" s="22">
        <v>2.467</v>
      </c>
      <c r="D94" s="13">
        <v>626.67</v>
      </c>
      <c r="E94" s="15">
        <v>2117.2</v>
      </c>
      <c r="F94" s="16">
        <f t="shared" si="5"/>
        <v>2743.87</v>
      </c>
      <c r="G94" s="17">
        <v>0.0010884</v>
      </c>
      <c r="H94" s="31">
        <f t="shared" si="6"/>
        <v>918.7798603454612</v>
      </c>
      <c r="I94" s="36">
        <v>148.7</v>
      </c>
    </row>
    <row r="95" spans="1:9" ht="15">
      <c r="A95" s="21">
        <v>4.7</v>
      </c>
      <c r="B95" s="13">
        <f t="shared" si="4"/>
        <v>0.39714058776806993</v>
      </c>
      <c r="C95" s="22">
        <v>2.518</v>
      </c>
      <c r="D95" s="13">
        <v>630.11</v>
      </c>
      <c r="E95" s="15">
        <v>2114.7</v>
      </c>
      <c r="F95" s="16">
        <f t="shared" si="5"/>
        <v>2744.81</v>
      </c>
      <c r="G95" s="17">
        <v>0.0010893</v>
      </c>
      <c r="H95" s="31">
        <f t="shared" si="6"/>
        <v>918.0207472688882</v>
      </c>
      <c r="I95" s="36">
        <v>149.5</v>
      </c>
    </row>
    <row r="96" spans="1:9" ht="15">
      <c r="A96" s="21">
        <v>4.8</v>
      </c>
      <c r="B96" s="13">
        <f t="shared" si="4"/>
        <v>0.3894080996884735</v>
      </c>
      <c r="C96" s="22">
        <v>2.568</v>
      </c>
      <c r="D96" s="13">
        <v>633.5</v>
      </c>
      <c r="E96" s="15">
        <v>2112.2</v>
      </c>
      <c r="F96" s="16">
        <f t="shared" si="5"/>
        <v>2745.7</v>
      </c>
      <c r="G96" s="17">
        <v>0.0010902</v>
      </c>
      <c r="H96" s="31">
        <f t="shared" si="6"/>
        <v>917.2628875435701</v>
      </c>
      <c r="I96" s="36">
        <v>150.3</v>
      </c>
    </row>
    <row r="97" spans="1:9" ht="15">
      <c r="A97" s="21">
        <v>4.9</v>
      </c>
      <c r="B97" s="13">
        <f t="shared" si="4"/>
        <v>0.3818251240931653</v>
      </c>
      <c r="C97" s="22">
        <v>2.619</v>
      </c>
      <c r="D97" s="13">
        <v>636.83</v>
      </c>
      <c r="E97" s="15">
        <v>2109.8</v>
      </c>
      <c r="F97" s="16">
        <f t="shared" si="5"/>
        <v>2746.63</v>
      </c>
      <c r="G97" s="17">
        <v>0.001091</v>
      </c>
      <c r="H97" s="31">
        <f t="shared" si="6"/>
        <v>916.5902841429881</v>
      </c>
      <c r="I97" s="36">
        <v>151.1</v>
      </c>
    </row>
    <row r="98" spans="1:9" ht="15">
      <c r="A98" s="21">
        <v>5</v>
      </c>
      <c r="B98" s="13">
        <f t="shared" si="4"/>
        <v>0.37467216185837393</v>
      </c>
      <c r="C98" s="22">
        <v>2.669</v>
      </c>
      <c r="D98" s="13">
        <v>640.12</v>
      </c>
      <c r="E98" s="15">
        <v>2107.4</v>
      </c>
      <c r="F98" s="16">
        <f t="shared" si="5"/>
        <v>2747.52</v>
      </c>
      <c r="G98" s="17">
        <v>0.0010918</v>
      </c>
      <c r="H98" s="31">
        <f t="shared" si="6"/>
        <v>915.9186664224217</v>
      </c>
      <c r="I98" s="36">
        <v>151.8</v>
      </c>
    </row>
    <row r="99" spans="1:9" ht="15">
      <c r="A99" s="21">
        <v>5.2</v>
      </c>
      <c r="B99" s="13">
        <f t="shared" si="4"/>
        <v>0.3611412062116287</v>
      </c>
      <c r="C99" s="22">
        <v>2.769</v>
      </c>
      <c r="D99" s="13">
        <v>646.53</v>
      </c>
      <c r="E99" s="15">
        <v>2102.7</v>
      </c>
      <c r="F99" s="16">
        <f t="shared" si="5"/>
        <v>2749.2299999999996</v>
      </c>
      <c r="G99" s="17">
        <v>0.0010935</v>
      </c>
      <c r="H99" s="31">
        <f t="shared" si="6"/>
        <v>914.4947416552354</v>
      </c>
      <c r="I99" s="36">
        <v>153.3</v>
      </c>
    </row>
    <row r="100" spans="1:9" ht="15">
      <c r="A100" s="21">
        <v>5.4</v>
      </c>
      <c r="B100" s="13">
        <f t="shared" si="4"/>
        <v>0.3484320557491289</v>
      </c>
      <c r="C100" s="22">
        <v>2.87</v>
      </c>
      <c r="D100" s="13">
        <v>652.76</v>
      </c>
      <c r="E100" s="15">
        <v>2098.1</v>
      </c>
      <c r="F100" s="16">
        <f t="shared" si="5"/>
        <v>2750.8599999999997</v>
      </c>
      <c r="G100" s="17">
        <v>0.0010951</v>
      </c>
      <c r="H100" s="31">
        <f t="shared" si="6"/>
        <v>913.1586156515388</v>
      </c>
      <c r="I100" s="36">
        <v>154.8</v>
      </c>
    </row>
    <row r="101" spans="1:9" ht="15">
      <c r="A101" s="21">
        <v>5.6</v>
      </c>
      <c r="B101" s="13">
        <f t="shared" si="4"/>
        <v>0.33670033670033667</v>
      </c>
      <c r="C101" s="22">
        <v>2.97</v>
      </c>
      <c r="D101" s="13">
        <v>658.81</v>
      </c>
      <c r="E101" s="15">
        <v>2093.7</v>
      </c>
      <c r="F101" s="16">
        <f t="shared" si="5"/>
        <v>2752.5099999999998</v>
      </c>
      <c r="G101" s="17">
        <v>0.0010968</v>
      </c>
      <c r="H101" s="31">
        <f t="shared" si="6"/>
        <v>911.7432530999271</v>
      </c>
      <c r="I101" s="36">
        <v>156.2</v>
      </c>
    </row>
    <row r="102" spans="1:9" ht="15">
      <c r="A102" s="21">
        <v>5.8</v>
      </c>
      <c r="B102" s="13">
        <f t="shared" si="4"/>
        <v>0.32573289902280134</v>
      </c>
      <c r="C102" s="22">
        <v>3.07</v>
      </c>
      <c r="D102" s="13">
        <v>664.69</v>
      </c>
      <c r="E102" s="15">
        <v>2089.3</v>
      </c>
      <c r="F102" s="16">
        <f t="shared" si="5"/>
        <v>2753.9900000000002</v>
      </c>
      <c r="G102" s="17">
        <v>0.0010983</v>
      </c>
      <c r="H102" s="31">
        <f t="shared" si="6"/>
        <v>910.4980424292088</v>
      </c>
      <c r="I102" s="36">
        <v>157.5</v>
      </c>
    </row>
    <row r="103" spans="1:9" ht="15">
      <c r="A103" s="21">
        <v>6</v>
      </c>
      <c r="B103" s="13">
        <f t="shared" si="4"/>
        <v>0.31545741324921134</v>
      </c>
      <c r="C103" s="22">
        <v>3.17</v>
      </c>
      <c r="D103" s="13">
        <v>670.42</v>
      </c>
      <c r="E103" s="15">
        <v>2085</v>
      </c>
      <c r="F103" s="16">
        <f t="shared" si="5"/>
        <v>2755.42</v>
      </c>
      <c r="G103" s="17">
        <v>0.0010998</v>
      </c>
      <c r="H103" s="31">
        <f t="shared" si="6"/>
        <v>909.2562284051646</v>
      </c>
      <c r="I103" s="36">
        <v>158.8</v>
      </c>
    </row>
    <row r="104" spans="1:9" ht="15">
      <c r="A104" s="21">
        <v>6.2</v>
      </c>
      <c r="B104" s="13">
        <f t="shared" si="4"/>
        <v>0.3058103975535168</v>
      </c>
      <c r="C104" s="22">
        <v>3.27</v>
      </c>
      <c r="D104" s="13">
        <v>676.01</v>
      </c>
      <c r="E104" s="15">
        <v>2080.8</v>
      </c>
      <c r="F104" s="16">
        <f t="shared" si="5"/>
        <v>2756.8100000000004</v>
      </c>
      <c r="G104" s="17">
        <v>0.0011013</v>
      </c>
      <c r="H104" s="31">
        <f t="shared" si="6"/>
        <v>908.0177971488241</v>
      </c>
      <c r="I104" s="36">
        <v>160.1</v>
      </c>
    </row>
    <row r="105" spans="1:9" ht="15">
      <c r="A105" s="21">
        <v>6.4</v>
      </c>
      <c r="B105" s="13">
        <f t="shared" si="4"/>
        <v>0.2968239833778569</v>
      </c>
      <c r="C105" s="22">
        <v>3.369</v>
      </c>
      <c r="D105" s="13">
        <v>681.46</v>
      </c>
      <c r="E105" s="15">
        <v>2076.8</v>
      </c>
      <c r="F105" s="16">
        <f t="shared" si="5"/>
        <v>2758.26</v>
      </c>
      <c r="G105" s="17">
        <v>0.0011028</v>
      </c>
      <c r="H105" s="31">
        <f t="shared" si="6"/>
        <v>906.7827348567284</v>
      </c>
      <c r="I105" s="36">
        <v>161.4</v>
      </c>
    </row>
    <row r="106" spans="1:9" ht="15">
      <c r="A106" s="21">
        <v>6.6</v>
      </c>
      <c r="B106" s="13">
        <f t="shared" si="4"/>
        <v>0.28826751225136926</v>
      </c>
      <c r="C106" s="22">
        <v>3.469</v>
      </c>
      <c r="D106" s="13">
        <v>686.78</v>
      </c>
      <c r="E106" s="15">
        <v>2072.7</v>
      </c>
      <c r="F106" s="16">
        <f t="shared" si="5"/>
        <v>2759.4799999999996</v>
      </c>
      <c r="G106" s="17">
        <v>0.0011043</v>
      </c>
      <c r="H106" s="31">
        <f t="shared" si="6"/>
        <v>905.5510278004166</v>
      </c>
      <c r="I106" s="36">
        <v>162.6</v>
      </c>
    </row>
    <row r="107" spans="1:9" ht="15">
      <c r="A107" s="21">
        <v>6.8</v>
      </c>
      <c r="B107" s="13">
        <f t="shared" si="4"/>
        <v>0.2802690582959641</v>
      </c>
      <c r="C107" s="22">
        <v>3.568</v>
      </c>
      <c r="D107" s="13">
        <v>691.98</v>
      </c>
      <c r="E107" s="15">
        <v>2068.8</v>
      </c>
      <c r="F107" s="16">
        <f t="shared" si="5"/>
        <v>2760.78</v>
      </c>
      <c r="G107" s="17">
        <v>0.0011057</v>
      </c>
      <c r="H107" s="31">
        <f t="shared" si="6"/>
        <v>904.4044496698923</v>
      </c>
      <c r="I107" s="36">
        <v>163.8</v>
      </c>
    </row>
    <row r="108" spans="1:9" ht="15">
      <c r="A108" s="21">
        <v>7</v>
      </c>
      <c r="B108" s="13">
        <f t="shared" si="4"/>
        <v>0.2727024815925825</v>
      </c>
      <c r="C108" s="22">
        <v>3.667</v>
      </c>
      <c r="D108" s="13">
        <v>697.06</v>
      </c>
      <c r="E108" s="15">
        <v>2064.9</v>
      </c>
      <c r="F108" s="16">
        <f t="shared" si="5"/>
        <v>2761.96</v>
      </c>
      <c r="G108" s="17">
        <v>0.0011071</v>
      </c>
      <c r="H108" s="31">
        <f t="shared" si="6"/>
        <v>903.2607713846988</v>
      </c>
      <c r="I108" s="36">
        <v>165</v>
      </c>
    </row>
    <row r="109" spans="1:9" ht="15">
      <c r="A109" s="21">
        <v>7.2</v>
      </c>
      <c r="B109" s="13">
        <f t="shared" si="4"/>
        <v>0.2655337227827934</v>
      </c>
      <c r="C109" s="22">
        <v>3.766</v>
      </c>
      <c r="D109" s="13">
        <v>702.03</v>
      </c>
      <c r="E109" s="15">
        <v>2061.1</v>
      </c>
      <c r="F109" s="16">
        <f t="shared" si="5"/>
        <v>2763.13</v>
      </c>
      <c r="G109" s="17">
        <v>0.0011085</v>
      </c>
      <c r="H109" s="31">
        <f t="shared" si="6"/>
        <v>902.1199819576004</v>
      </c>
      <c r="I109" s="36">
        <v>166.1</v>
      </c>
    </row>
    <row r="110" spans="1:9" ht="15">
      <c r="A110" s="21">
        <v>7.4</v>
      </c>
      <c r="B110" s="13">
        <f t="shared" si="4"/>
        <v>0.2586652871184687</v>
      </c>
      <c r="C110" s="22">
        <v>3.866</v>
      </c>
      <c r="D110" s="13">
        <v>706.9</v>
      </c>
      <c r="E110" s="15">
        <v>2057.4</v>
      </c>
      <c r="F110" s="16">
        <f t="shared" si="5"/>
        <v>2764.3</v>
      </c>
      <c r="G110" s="17">
        <v>0.0011099</v>
      </c>
      <c r="H110" s="31">
        <f t="shared" si="6"/>
        <v>900.9820704567978</v>
      </c>
      <c r="I110" s="36">
        <v>167.2</v>
      </c>
    </row>
    <row r="111" spans="1:9" ht="15">
      <c r="A111" s="21">
        <v>7.6</v>
      </c>
      <c r="B111" s="13">
        <f t="shared" si="4"/>
        <v>0.2522704339051463</v>
      </c>
      <c r="C111" s="22">
        <v>3.964</v>
      </c>
      <c r="D111" s="13">
        <v>711.68</v>
      </c>
      <c r="E111" s="15">
        <v>2053.7</v>
      </c>
      <c r="F111" s="16">
        <f t="shared" si="5"/>
        <v>2765.3799999999997</v>
      </c>
      <c r="G111" s="17">
        <v>0.0011113</v>
      </c>
      <c r="H111" s="31">
        <f t="shared" si="6"/>
        <v>899.8470260055791</v>
      </c>
      <c r="I111" s="36">
        <v>168.3</v>
      </c>
    </row>
    <row r="112" spans="1:9" ht="15">
      <c r="A112" s="21">
        <v>7.8</v>
      </c>
      <c r="B112" s="13">
        <f t="shared" si="4"/>
        <v>0.24612355402412012</v>
      </c>
      <c r="C112" s="22">
        <v>4.063</v>
      </c>
      <c r="D112" s="13">
        <v>716.35</v>
      </c>
      <c r="E112" s="15">
        <v>2050.1</v>
      </c>
      <c r="F112" s="16">
        <f t="shared" si="5"/>
        <v>2766.45</v>
      </c>
      <c r="G112" s="17">
        <v>0.0011126</v>
      </c>
      <c r="H112" s="31">
        <f t="shared" si="6"/>
        <v>898.7956138774042</v>
      </c>
      <c r="I112" s="36">
        <v>169.4</v>
      </c>
    </row>
    <row r="113" spans="1:9" ht="15">
      <c r="A113" s="21">
        <v>8</v>
      </c>
      <c r="B113" s="13">
        <f t="shared" si="4"/>
        <v>0.24026910139356078</v>
      </c>
      <c r="C113" s="22">
        <v>4.162</v>
      </c>
      <c r="D113" s="13">
        <v>720.94</v>
      </c>
      <c r="E113" s="15">
        <v>2046.5</v>
      </c>
      <c r="F113" s="16">
        <f t="shared" si="5"/>
        <v>2767.44</v>
      </c>
      <c r="G113" s="17">
        <v>0.0011139</v>
      </c>
      <c r="H113" s="31">
        <f t="shared" si="6"/>
        <v>897.7466558937068</v>
      </c>
      <c r="I113" s="36">
        <v>170.4</v>
      </c>
    </row>
    <row r="114" spans="1:9" ht="15">
      <c r="A114" s="21">
        <v>8.2</v>
      </c>
      <c r="B114" s="13">
        <f t="shared" si="4"/>
        <v>0.2346866932644919</v>
      </c>
      <c r="C114" s="22">
        <v>4.261</v>
      </c>
      <c r="D114" s="13">
        <v>725.43</v>
      </c>
      <c r="E114" s="15">
        <v>2043</v>
      </c>
      <c r="F114" s="16">
        <f t="shared" si="5"/>
        <v>2768.43</v>
      </c>
      <c r="G114" s="17">
        <v>0.0011152</v>
      </c>
      <c r="H114" s="31">
        <f t="shared" si="6"/>
        <v>896.700143472023</v>
      </c>
      <c r="I114" s="36">
        <v>171.4</v>
      </c>
    </row>
    <row r="115" spans="1:9" ht="15">
      <c r="A115" s="21">
        <v>8.4</v>
      </c>
      <c r="B115" s="13">
        <f t="shared" si="4"/>
        <v>0.2293577981651376</v>
      </c>
      <c r="C115" s="22">
        <v>4.36</v>
      </c>
      <c r="D115" s="13">
        <v>729.85</v>
      </c>
      <c r="E115" s="15">
        <v>2039.6</v>
      </c>
      <c r="F115" s="16">
        <f t="shared" si="5"/>
        <v>2769.45</v>
      </c>
      <c r="G115" s="17">
        <v>0.0011165</v>
      </c>
      <c r="H115" s="31">
        <f t="shared" si="6"/>
        <v>895.6560680698611</v>
      </c>
      <c r="I115" s="36">
        <v>172.5</v>
      </c>
    </row>
    <row r="116" spans="1:9" ht="15">
      <c r="A116" s="21">
        <v>8.6</v>
      </c>
      <c r="B116" s="13">
        <f t="shared" si="4"/>
        <v>0.22431583669807087</v>
      </c>
      <c r="C116" s="22">
        <v>4.458</v>
      </c>
      <c r="D116" s="13">
        <v>734.19</v>
      </c>
      <c r="E116" s="15">
        <v>2036.2</v>
      </c>
      <c r="F116" s="16">
        <f t="shared" si="5"/>
        <v>2770.3900000000003</v>
      </c>
      <c r="G116" s="17">
        <v>0.0011177</v>
      </c>
      <c r="H116" s="31">
        <f t="shared" si="6"/>
        <v>894.6944618412813</v>
      </c>
      <c r="I116" s="36">
        <v>173.4</v>
      </c>
    </row>
    <row r="117" spans="1:9" ht="15">
      <c r="A117" s="21">
        <v>8.8</v>
      </c>
      <c r="B117" s="13">
        <f t="shared" si="4"/>
        <v>0.2194426157559798</v>
      </c>
      <c r="C117" s="22">
        <v>4.557</v>
      </c>
      <c r="D117" s="13">
        <v>738.45</v>
      </c>
      <c r="E117" s="15">
        <v>2032.8</v>
      </c>
      <c r="F117" s="16">
        <f t="shared" si="5"/>
        <v>2771.25</v>
      </c>
      <c r="G117" s="17">
        <v>0.0011189</v>
      </c>
      <c r="H117" s="31">
        <f t="shared" si="6"/>
        <v>893.734918223255</v>
      </c>
      <c r="I117" s="36">
        <v>174.4</v>
      </c>
    </row>
    <row r="118" spans="1:9" ht="15">
      <c r="A118" s="21">
        <v>9</v>
      </c>
      <c r="B118" s="13">
        <f t="shared" si="4"/>
        <v>0.21482277121374865</v>
      </c>
      <c r="C118" s="22">
        <v>4.655</v>
      </c>
      <c r="D118" s="13">
        <v>742.64</v>
      </c>
      <c r="E118" s="15">
        <v>2029.5</v>
      </c>
      <c r="F118" s="16">
        <f t="shared" si="5"/>
        <v>2772.14</v>
      </c>
      <c r="G118" s="17">
        <v>0.0011202</v>
      </c>
      <c r="H118" s="31">
        <f t="shared" si="6"/>
        <v>892.6977325477593</v>
      </c>
      <c r="I118" s="36">
        <v>175.4</v>
      </c>
    </row>
    <row r="119" spans="1:9" ht="15">
      <c r="A119" s="21">
        <v>9.2</v>
      </c>
      <c r="B119" s="13">
        <f t="shared" si="4"/>
        <v>0.21034917963819943</v>
      </c>
      <c r="C119" s="22">
        <v>4.754</v>
      </c>
      <c r="D119" s="13">
        <v>746.76</v>
      </c>
      <c r="E119" s="15">
        <v>2026.2</v>
      </c>
      <c r="F119" s="16">
        <f t="shared" si="5"/>
        <v>2772.96</v>
      </c>
      <c r="G119" s="17">
        <v>0.0011214</v>
      </c>
      <c r="H119" s="31">
        <f t="shared" si="6"/>
        <v>891.7424647761726</v>
      </c>
      <c r="I119" s="36">
        <v>176.3</v>
      </c>
    </row>
    <row r="120" spans="1:9" ht="15">
      <c r="A120" s="21">
        <v>9.4</v>
      </c>
      <c r="B120" s="13">
        <f t="shared" si="4"/>
        <v>0.2061005770816158</v>
      </c>
      <c r="C120" s="22">
        <v>4.852</v>
      </c>
      <c r="D120" s="13">
        <v>750.82</v>
      </c>
      <c r="E120" s="15">
        <v>2023.8</v>
      </c>
      <c r="F120" s="16">
        <f t="shared" si="5"/>
        <v>2774.62</v>
      </c>
      <c r="G120" s="17">
        <v>0.0011226</v>
      </c>
      <c r="H120" s="31">
        <f t="shared" si="6"/>
        <v>890.7892392659896</v>
      </c>
      <c r="I120" s="36">
        <v>177.2</v>
      </c>
    </row>
    <row r="121" spans="1:9" ht="15">
      <c r="A121" s="21">
        <v>9.6</v>
      </c>
      <c r="B121" s="13">
        <f t="shared" si="4"/>
        <v>0.20202020202020202</v>
      </c>
      <c r="C121" s="22">
        <v>4.95</v>
      </c>
      <c r="D121" s="13">
        <v>754.81</v>
      </c>
      <c r="E121" s="15">
        <v>2019.8</v>
      </c>
      <c r="F121" s="16">
        <f t="shared" si="5"/>
        <v>2774.6099999999997</v>
      </c>
      <c r="G121" s="17">
        <v>0.0011238</v>
      </c>
      <c r="H121" s="31">
        <f t="shared" si="6"/>
        <v>889.8380494749955</v>
      </c>
      <c r="I121" s="36">
        <v>178.1</v>
      </c>
    </row>
    <row r="122" spans="1:9" ht="15">
      <c r="A122" s="21">
        <v>9.8</v>
      </c>
      <c r="B122" s="13">
        <f t="shared" si="4"/>
        <v>0.19805902158843333</v>
      </c>
      <c r="C122" s="22">
        <v>5.049</v>
      </c>
      <c r="D122" s="13">
        <v>758.74</v>
      </c>
      <c r="E122" s="15">
        <v>2016.7</v>
      </c>
      <c r="F122" s="16">
        <f t="shared" si="5"/>
        <v>2775.44</v>
      </c>
      <c r="G122" s="17">
        <v>0.001125</v>
      </c>
      <c r="H122" s="31">
        <f t="shared" si="6"/>
        <v>888.8888888888889</v>
      </c>
      <c r="I122" s="36">
        <v>179</v>
      </c>
    </row>
    <row r="123" spans="1:9" ht="15">
      <c r="A123" s="21">
        <v>10</v>
      </c>
      <c r="B123" s="13">
        <f t="shared" si="4"/>
        <v>0.19428793471925393</v>
      </c>
      <c r="C123" s="22">
        <v>5.147</v>
      </c>
      <c r="D123" s="13">
        <v>762.61</v>
      </c>
      <c r="E123" s="15">
        <v>2013.6</v>
      </c>
      <c r="F123" s="16">
        <f t="shared" si="5"/>
        <v>2776.21</v>
      </c>
      <c r="G123" s="17">
        <v>0.0011262</v>
      </c>
      <c r="H123" s="31">
        <f t="shared" si="6"/>
        <v>887.9417510211331</v>
      </c>
      <c r="I123" s="36">
        <v>179.9</v>
      </c>
    </row>
    <row r="124" spans="1:9" ht="15">
      <c r="A124" s="21">
        <v>10.5</v>
      </c>
      <c r="B124" s="13">
        <f t="shared" si="4"/>
        <v>0.18545994065281898</v>
      </c>
      <c r="C124" s="22">
        <v>5.392</v>
      </c>
      <c r="D124" s="13">
        <v>772.03</v>
      </c>
      <c r="E124" s="15">
        <v>2005.9</v>
      </c>
      <c r="F124" s="16">
        <f t="shared" si="5"/>
        <v>2777.9300000000003</v>
      </c>
      <c r="G124" s="17">
        <v>0.0011291</v>
      </c>
      <c r="H124" s="31">
        <f t="shared" si="6"/>
        <v>885.661146045523</v>
      </c>
      <c r="I124" s="36">
        <v>182</v>
      </c>
    </row>
    <row r="125" spans="1:9" ht="15">
      <c r="A125" s="21">
        <v>11</v>
      </c>
      <c r="B125" s="13">
        <f t="shared" si="4"/>
        <v>0.17739932588256166</v>
      </c>
      <c r="C125" s="22">
        <v>5.637</v>
      </c>
      <c r="D125" s="13">
        <v>781.13</v>
      </c>
      <c r="E125" s="15">
        <v>1998.5</v>
      </c>
      <c r="F125" s="16">
        <f t="shared" si="5"/>
        <v>2779.63</v>
      </c>
      <c r="G125" s="17">
        <v>0.0011319</v>
      </c>
      <c r="H125" s="31">
        <f t="shared" si="6"/>
        <v>883.4702712253734</v>
      </c>
      <c r="I125" s="36">
        <v>184.1</v>
      </c>
    </row>
    <row r="126" spans="1:9" ht="15">
      <c r="A126" s="21">
        <v>11.5</v>
      </c>
      <c r="B126" s="13">
        <f t="shared" si="4"/>
        <v>0.16998130205677375</v>
      </c>
      <c r="C126" s="22">
        <v>5.883</v>
      </c>
      <c r="D126" s="13">
        <v>789.92</v>
      </c>
      <c r="E126" s="15">
        <v>1991.3</v>
      </c>
      <c r="F126" s="16">
        <f t="shared" si="5"/>
        <v>2781.22</v>
      </c>
      <c r="G126" s="17">
        <v>0.0011346</v>
      </c>
      <c r="H126" s="31">
        <f t="shared" si="6"/>
        <v>881.3678829543452</v>
      </c>
      <c r="I126" s="36">
        <v>186.1</v>
      </c>
    </row>
    <row r="127" spans="1:9" ht="15">
      <c r="A127" s="21">
        <v>12</v>
      </c>
      <c r="B127" s="13">
        <f t="shared" si="4"/>
        <v>0.16321201240411295</v>
      </c>
      <c r="C127" s="22">
        <v>6.127</v>
      </c>
      <c r="D127" s="13">
        <v>798.43</v>
      </c>
      <c r="E127" s="15">
        <v>1984.3</v>
      </c>
      <c r="F127" s="16">
        <f t="shared" si="5"/>
        <v>2782.73</v>
      </c>
      <c r="G127" s="17">
        <v>0.0011373</v>
      </c>
      <c r="H127" s="31">
        <f t="shared" si="6"/>
        <v>879.2754770069463</v>
      </c>
      <c r="I127" s="36">
        <v>188</v>
      </c>
    </row>
    <row r="128" spans="1:9" ht="15">
      <c r="A128" s="21">
        <v>12.5</v>
      </c>
      <c r="B128" s="13">
        <f t="shared" si="4"/>
        <v>0.15693659761456372</v>
      </c>
      <c r="C128" s="22">
        <v>6.372</v>
      </c>
      <c r="D128" s="13">
        <v>806.69</v>
      </c>
      <c r="E128" s="15">
        <v>1977.4</v>
      </c>
      <c r="F128" s="16">
        <f t="shared" si="5"/>
        <v>2784.09</v>
      </c>
      <c r="G128" s="17">
        <v>0.0011399</v>
      </c>
      <c r="H128" s="31">
        <f t="shared" si="6"/>
        <v>877.2699359592948</v>
      </c>
      <c r="I128" s="36">
        <v>189.8</v>
      </c>
    </row>
    <row r="129" spans="1:9" ht="15">
      <c r="A129" s="21">
        <v>13</v>
      </c>
      <c r="B129" s="13">
        <f t="shared" si="4"/>
        <v>0.15112588786459122</v>
      </c>
      <c r="C129" s="22">
        <v>6.617</v>
      </c>
      <c r="D129" s="13">
        <v>814.7</v>
      </c>
      <c r="E129" s="15">
        <v>1970.7</v>
      </c>
      <c r="F129" s="16">
        <f t="shared" si="5"/>
        <v>2785.4</v>
      </c>
      <c r="G129" s="17">
        <v>0.0011426</v>
      </c>
      <c r="H129" s="31">
        <f t="shared" si="6"/>
        <v>875.1969193068442</v>
      </c>
      <c r="I129" s="36">
        <v>191.6</v>
      </c>
    </row>
    <row r="130" spans="1:9" ht="15">
      <c r="A130" s="21">
        <v>13.5</v>
      </c>
      <c r="B130" s="13">
        <f t="shared" si="4"/>
        <v>0.1457301078402798</v>
      </c>
      <c r="C130" s="22">
        <v>6.862</v>
      </c>
      <c r="D130" s="13">
        <v>822.49</v>
      </c>
      <c r="E130" s="15">
        <v>1964.2</v>
      </c>
      <c r="F130" s="16">
        <f t="shared" si="5"/>
        <v>2786.69</v>
      </c>
      <c r="G130" s="17">
        <v>0.0011451</v>
      </c>
      <c r="H130" s="31">
        <f t="shared" si="6"/>
        <v>873.2861758798358</v>
      </c>
      <c r="I130" s="36">
        <v>193.4</v>
      </c>
    </row>
    <row r="131" spans="1:9" ht="15">
      <c r="A131" s="21">
        <v>14</v>
      </c>
      <c r="B131" s="13">
        <f aca="true" t="shared" si="7" ref="B131:B194">1/C131</f>
        <v>0.14072614691809737</v>
      </c>
      <c r="C131" s="22">
        <v>7.106</v>
      </c>
      <c r="D131" s="13">
        <v>830.08</v>
      </c>
      <c r="E131" s="15">
        <v>1957.7</v>
      </c>
      <c r="F131" s="16">
        <f t="shared" si="5"/>
        <v>2787.78</v>
      </c>
      <c r="G131" s="17">
        <v>0.0011476</v>
      </c>
      <c r="H131" s="31">
        <f t="shared" si="6"/>
        <v>871.383757406762</v>
      </c>
      <c r="I131" s="36">
        <v>195</v>
      </c>
    </row>
    <row r="132" spans="1:9" ht="15">
      <c r="A132" s="21">
        <v>14.5</v>
      </c>
      <c r="B132" s="13">
        <f t="shared" si="7"/>
        <v>0.13603591348115904</v>
      </c>
      <c r="C132" s="22">
        <v>7.351</v>
      </c>
      <c r="D132" s="13">
        <v>837.46</v>
      </c>
      <c r="E132" s="15">
        <v>1951.4</v>
      </c>
      <c r="F132" s="16">
        <f aca="true" t="shared" si="8" ref="F132:F195">D132+E132</f>
        <v>2788.86</v>
      </c>
      <c r="G132" s="17">
        <v>0.0011501</v>
      </c>
      <c r="H132" s="31">
        <f aca="true" t="shared" si="9" ref="H132:H195">1/G132</f>
        <v>869.4896095991653</v>
      </c>
      <c r="I132" s="36">
        <v>196.7</v>
      </c>
    </row>
    <row r="133" spans="1:9" ht="15">
      <c r="A133" s="21">
        <v>15</v>
      </c>
      <c r="B133" s="13">
        <f t="shared" si="7"/>
        <v>0.13164823591363875</v>
      </c>
      <c r="C133" s="22">
        <v>7.596</v>
      </c>
      <c r="D133" s="13">
        <v>844.67</v>
      </c>
      <c r="E133" s="15">
        <v>1945.2</v>
      </c>
      <c r="F133" s="16">
        <f t="shared" si="8"/>
        <v>2789.87</v>
      </c>
      <c r="G133" s="17">
        <v>0.0011525</v>
      </c>
      <c r="H133" s="31">
        <f t="shared" si="9"/>
        <v>867.6789587852494</v>
      </c>
      <c r="I133" s="36">
        <v>198.3</v>
      </c>
    </row>
    <row r="134" spans="1:9" ht="15">
      <c r="A134" s="21">
        <v>15.5</v>
      </c>
      <c r="B134" s="13">
        <f t="shared" si="7"/>
        <v>0.12755102040816327</v>
      </c>
      <c r="C134" s="22">
        <v>7.84</v>
      </c>
      <c r="D134" s="13">
        <v>851.69</v>
      </c>
      <c r="E134" s="15">
        <v>1939.2</v>
      </c>
      <c r="F134" s="16">
        <f t="shared" si="8"/>
        <v>2790.8900000000003</v>
      </c>
      <c r="G134" s="17">
        <v>0.0011548</v>
      </c>
      <c r="H134" s="31">
        <f t="shared" si="9"/>
        <v>865.9508139937651</v>
      </c>
      <c r="I134" s="36">
        <v>199.9</v>
      </c>
    </row>
    <row r="135" spans="1:9" ht="15">
      <c r="A135" s="21">
        <v>16</v>
      </c>
      <c r="B135" s="13">
        <f t="shared" si="7"/>
        <v>0.12368583797155225</v>
      </c>
      <c r="C135" s="22">
        <v>8.085</v>
      </c>
      <c r="D135" s="13">
        <v>858.56</v>
      </c>
      <c r="E135" s="15">
        <v>1933.2</v>
      </c>
      <c r="F135" s="16">
        <f t="shared" si="8"/>
        <v>2791.76</v>
      </c>
      <c r="G135" s="17">
        <v>0.0011572</v>
      </c>
      <c r="H135" s="31">
        <f t="shared" si="9"/>
        <v>864.1548565502939</v>
      </c>
      <c r="I135" s="36">
        <v>201.4</v>
      </c>
    </row>
    <row r="136" spans="1:9" ht="15">
      <c r="A136" s="21">
        <v>16.5</v>
      </c>
      <c r="B136" s="13">
        <f t="shared" si="7"/>
        <v>0.12004801920768307</v>
      </c>
      <c r="C136" s="22">
        <v>8.33</v>
      </c>
      <c r="D136" s="13">
        <v>865.27</v>
      </c>
      <c r="E136" s="15">
        <v>1927.3</v>
      </c>
      <c r="F136" s="16">
        <f t="shared" si="8"/>
        <v>2792.5699999999997</v>
      </c>
      <c r="G136" s="17">
        <v>0.0011595</v>
      </c>
      <c r="H136" s="31">
        <f t="shared" si="9"/>
        <v>862.44070720138</v>
      </c>
      <c r="I136" s="36">
        <v>202.9</v>
      </c>
    </row>
    <row r="137" spans="1:9" ht="15">
      <c r="A137" s="21">
        <v>17</v>
      </c>
      <c r="B137" s="13">
        <f t="shared" si="7"/>
        <v>0.11661807580174928</v>
      </c>
      <c r="C137" s="22">
        <v>8.575</v>
      </c>
      <c r="D137" s="13">
        <v>871.84</v>
      </c>
      <c r="E137" s="15">
        <v>1921.5</v>
      </c>
      <c r="F137" s="16">
        <f t="shared" si="8"/>
        <v>2793.34</v>
      </c>
      <c r="G137" s="17">
        <v>0.0011618</v>
      </c>
      <c r="H137" s="31">
        <f t="shared" si="9"/>
        <v>860.7333448097779</v>
      </c>
      <c r="I137" s="36">
        <v>204.3</v>
      </c>
    </row>
    <row r="138" spans="1:9" ht="15">
      <c r="A138" s="21">
        <v>17.5</v>
      </c>
      <c r="B138" s="13">
        <f t="shared" si="7"/>
        <v>0.11337868480725623</v>
      </c>
      <c r="C138" s="22">
        <v>8.82</v>
      </c>
      <c r="D138" s="13">
        <v>878.28</v>
      </c>
      <c r="E138" s="15">
        <v>1915.9</v>
      </c>
      <c r="F138" s="16">
        <f t="shared" si="8"/>
        <v>2794.1800000000003</v>
      </c>
      <c r="G138" s="17">
        <v>0.001164</v>
      </c>
      <c r="H138" s="31">
        <f t="shared" si="9"/>
        <v>859.106529209622</v>
      </c>
      <c r="I138" s="36">
        <v>205.7</v>
      </c>
    </row>
    <row r="139" spans="1:9" ht="15">
      <c r="A139" s="21">
        <v>18</v>
      </c>
      <c r="B139" s="13">
        <f t="shared" si="7"/>
        <v>0.11031439602868175</v>
      </c>
      <c r="C139" s="22">
        <v>9.065</v>
      </c>
      <c r="D139" s="13">
        <v>884.58</v>
      </c>
      <c r="E139" s="15">
        <v>1910.3</v>
      </c>
      <c r="F139" s="16">
        <f t="shared" si="8"/>
        <v>2794.88</v>
      </c>
      <c r="G139" s="17">
        <v>0.0011662</v>
      </c>
      <c r="H139" s="31">
        <f t="shared" si="9"/>
        <v>857.4858514834505</v>
      </c>
      <c r="I139" s="36">
        <v>207.1</v>
      </c>
    </row>
    <row r="140" spans="1:9" ht="15">
      <c r="A140" s="21">
        <v>18.5</v>
      </c>
      <c r="B140" s="13">
        <f t="shared" si="7"/>
        <v>0.10741138560687433</v>
      </c>
      <c r="C140" s="22">
        <v>9.31</v>
      </c>
      <c r="D140" s="13">
        <v>890.75</v>
      </c>
      <c r="E140" s="15">
        <v>1904.7</v>
      </c>
      <c r="F140" s="16">
        <f t="shared" si="8"/>
        <v>2795.45</v>
      </c>
      <c r="G140" s="17">
        <v>0.0011684</v>
      </c>
      <c r="H140" s="31">
        <f t="shared" si="9"/>
        <v>855.8712769599452</v>
      </c>
      <c r="I140" s="36">
        <v>208.5</v>
      </c>
    </row>
    <row r="141" spans="1:9" ht="15">
      <c r="A141" s="21">
        <v>19</v>
      </c>
      <c r="B141" s="13">
        <f t="shared" si="7"/>
        <v>0.10465724751439037</v>
      </c>
      <c r="C141" s="22">
        <v>9.555</v>
      </c>
      <c r="D141" s="13">
        <v>896.81</v>
      </c>
      <c r="E141" s="15">
        <v>1899.3</v>
      </c>
      <c r="F141" s="16">
        <f t="shared" si="8"/>
        <v>2796.1099999999997</v>
      </c>
      <c r="G141" s="17">
        <v>0.0011706</v>
      </c>
      <c r="H141" s="31">
        <f t="shared" si="9"/>
        <v>854.2627712284299</v>
      </c>
      <c r="I141" s="36">
        <v>209.8</v>
      </c>
    </row>
    <row r="142" spans="1:9" ht="15">
      <c r="A142" s="21">
        <v>19.5</v>
      </c>
      <c r="B142" s="13">
        <f t="shared" si="7"/>
        <v>0.1020304050607081</v>
      </c>
      <c r="C142" s="22">
        <v>9.801</v>
      </c>
      <c r="D142" s="13">
        <v>902.75</v>
      </c>
      <c r="E142" s="15">
        <v>1893.9</v>
      </c>
      <c r="F142" s="16">
        <f t="shared" si="8"/>
        <v>2796.65</v>
      </c>
      <c r="G142" s="17">
        <v>0.0011728</v>
      </c>
      <c r="H142" s="31">
        <f t="shared" si="9"/>
        <v>852.6603001364256</v>
      </c>
      <c r="I142" s="36">
        <v>211.1</v>
      </c>
    </row>
    <row r="143" spans="1:9" ht="15">
      <c r="A143" s="21">
        <v>20</v>
      </c>
      <c r="B143" s="13">
        <f t="shared" si="7"/>
        <v>0.09950248756218905</v>
      </c>
      <c r="C143" s="23">
        <v>10.05</v>
      </c>
      <c r="D143" s="13">
        <v>908.59</v>
      </c>
      <c r="E143" s="15">
        <v>1888.6</v>
      </c>
      <c r="F143" s="16">
        <f t="shared" si="8"/>
        <v>2797.19</v>
      </c>
      <c r="G143" s="17">
        <v>0.0011749</v>
      </c>
      <c r="H143" s="31">
        <f t="shared" si="9"/>
        <v>851.1362669163333</v>
      </c>
      <c r="I143" s="36">
        <v>212.4</v>
      </c>
    </row>
    <row r="144" spans="1:9" ht="15">
      <c r="A144" s="21">
        <v>20.5</v>
      </c>
      <c r="B144" s="13">
        <f t="shared" si="7"/>
        <v>0.09718172983479106</v>
      </c>
      <c r="C144" s="23">
        <v>10.29</v>
      </c>
      <c r="D144" s="13">
        <v>914.32</v>
      </c>
      <c r="E144" s="15">
        <v>1883.4</v>
      </c>
      <c r="F144" s="16">
        <f t="shared" si="8"/>
        <v>2797.7200000000003</v>
      </c>
      <c r="G144" s="17">
        <v>0.0011771</v>
      </c>
      <c r="H144" s="31">
        <f t="shared" si="9"/>
        <v>849.5454931611588</v>
      </c>
      <c r="I144" s="36">
        <v>213.6</v>
      </c>
    </row>
    <row r="145" spans="1:9" ht="15">
      <c r="A145" s="21">
        <v>21</v>
      </c>
      <c r="B145" s="13">
        <f t="shared" si="7"/>
        <v>0.09487666034155598</v>
      </c>
      <c r="C145" s="23">
        <v>10.54</v>
      </c>
      <c r="D145" s="13">
        <v>919.96</v>
      </c>
      <c r="E145" s="15">
        <v>1878.2</v>
      </c>
      <c r="F145" s="16">
        <f t="shared" si="8"/>
        <v>2798.16</v>
      </c>
      <c r="G145" s="17">
        <v>0.0011792</v>
      </c>
      <c r="H145" s="31">
        <f t="shared" si="9"/>
        <v>848.0325644504749</v>
      </c>
      <c r="I145" s="36">
        <v>214.9</v>
      </c>
    </row>
    <row r="146" spans="1:9" ht="15">
      <c r="A146" s="21">
        <v>21.5</v>
      </c>
      <c r="B146" s="13">
        <f t="shared" si="7"/>
        <v>0.0927643784786642</v>
      </c>
      <c r="C146" s="23">
        <v>10.78</v>
      </c>
      <c r="D146" s="13">
        <v>925.5</v>
      </c>
      <c r="E146" s="15">
        <v>1873.1</v>
      </c>
      <c r="F146" s="16">
        <f t="shared" si="8"/>
        <v>2798.6</v>
      </c>
      <c r="G146" s="17">
        <v>0.0011813</v>
      </c>
      <c r="H146" s="31">
        <f t="shared" si="9"/>
        <v>846.5250148141878</v>
      </c>
      <c r="I146" s="36">
        <v>216.1</v>
      </c>
    </row>
    <row r="147" spans="1:9" ht="15">
      <c r="A147" s="21">
        <v>22</v>
      </c>
      <c r="B147" s="13">
        <f t="shared" si="7"/>
        <v>0.09066183136899365</v>
      </c>
      <c r="C147" s="23">
        <v>11.03</v>
      </c>
      <c r="D147" s="13">
        <v>930.95</v>
      </c>
      <c r="E147" s="15">
        <v>1868.1</v>
      </c>
      <c r="F147" s="16">
        <f t="shared" si="8"/>
        <v>2799.05</v>
      </c>
      <c r="G147" s="17">
        <v>0.0011833</v>
      </c>
      <c r="H147" s="31">
        <f t="shared" si="9"/>
        <v>845.0942280064228</v>
      </c>
      <c r="I147" s="36">
        <v>217.2</v>
      </c>
    </row>
    <row r="148" spans="1:9" ht="15">
      <c r="A148" s="21">
        <v>22.5</v>
      </c>
      <c r="B148" s="13">
        <f t="shared" si="7"/>
        <v>0.08865248226950355</v>
      </c>
      <c r="C148" s="23">
        <v>11.28</v>
      </c>
      <c r="D148" s="13">
        <v>936.32</v>
      </c>
      <c r="E148" s="15">
        <v>1863.1</v>
      </c>
      <c r="F148" s="16">
        <f t="shared" si="8"/>
        <v>2799.42</v>
      </c>
      <c r="G148" s="17">
        <v>0.0011854</v>
      </c>
      <c r="H148" s="31">
        <f t="shared" si="9"/>
        <v>843.5970980259827</v>
      </c>
      <c r="I148" s="36">
        <v>218.4</v>
      </c>
    </row>
    <row r="149" spans="1:9" ht="15">
      <c r="A149" s="21">
        <v>23</v>
      </c>
      <c r="B149" s="13">
        <f t="shared" si="7"/>
        <v>0.08680555555555555</v>
      </c>
      <c r="C149" s="23">
        <v>11.52</v>
      </c>
      <c r="D149" s="13">
        <v>941.6</v>
      </c>
      <c r="E149" s="15">
        <v>1858.2</v>
      </c>
      <c r="F149" s="16">
        <f t="shared" si="8"/>
        <v>2799.8</v>
      </c>
      <c r="G149" s="17">
        <v>0.0011874</v>
      </c>
      <c r="H149" s="31">
        <f t="shared" si="9"/>
        <v>842.1761832575376</v>
      </c>
      <c r="I149" s="36">
        <v>219.6</v>
      </c>
    </row>
    <row r="150" spans="1:9" ht="15">
      <c r="A150" s="12">
        <v>23.5</v>
      </c>
      <c r="B150" s="13">
        <f t="shared" si="7"/>
        <v>0.08496176720475786</v>
      </c>
      <c r="C150" s="23">
        <v>11.77</v>
      </c>
      <c r="D150" s="13">
        <v>946.8</v>
      </c>
      <c r="E150" s="14">
        <v>1853.3</v>
      </c>
      <c r="F150" s="18">
        <f t="shared" si="8"/>
        <v>2800.1</v>
      </c>
      <c r="G150" s="17">
        <v>0.0011894</v>
      </c>
      <c r="H150" s="31">
        <f t="shared" si="9"/>
        <v>840.7600470825627</v>
      </c>
      <c r="I150" s="36">
        <v>220.7</v>
      </c>
    </row>
    <row r="151" spans="1:9" ht="15">
      <c r="A151" s="21">
        <v>24</v>
      </c>
      <c r="B151" s="13">
        <f t="shared" si="7"/>
        <v>0.0831946755407654</v>
      </c>
      <c r="C151" s="23">
        <v>12.02</v>
      </c>
      <c r="D151" s="13">
        <v>951.93</v>
      </c>
      <c r="E151" s="14">
        <v>1848.5</v>
      </c>
      <c r="F151" s="18">
        <f t="shared" si="8"/>
        <v>2800.43</v>
      </c>
      <c r="G151" s="17">
        <v>0.0011914</v>
      </c>
      <c r="H151" s="31">
        <f t="shared" si="9"/>
        <v>839.3486654356219</v>
      </c>
      <c r="I151" s="36">
        <v>221.8</v>
      </c>
    </row>
    <row r="152" spans="1:9" ht="15">
      <c r="A152" s="21">
        <v>24.5</v>
      </c>
      <c r="B152" s="13">
        <f t="shared" si="7"/>
        <v>0.08149959250203749</v>
      </c>
      <c r="C152" s="23">
        <v>12.27</v>
      </c>
      <c r="D152" s="13">
        <v>956.98</v>
      </c>
      <c r="E152" s="14">
        <v>1843.7</v>
      </c>
      <c r="F152" s="18">
        <f t="shared" si="8"/>
        <v>2800.6800000000003</v>
      </c>
      <c r="G152" s="17">
        <v>0.0011933</v>
      </c>
      <c r="H152" s="31">
        <f t="shared" si="9"/>
        <v>838.0122349786307</v>
      </c>
      <c r="I152" s="36">
        <v>222.9</v>
      </c>
    </row>
    <row r="153" spans="1:9" ht="15">
      <c r="A153" s="21">
        <v>25</v>
      </c>
      <c r="B153" s="13">
        <f t="shared" si="7"/>
        <v>0.07993605115907275</v>
      </c>
      <c r="C153" s="23">
        <v>12.51</v>
      </c>
      <c r="D153" s="13">
        <v>961.96</v>
      </c>
      <c r="E153" s="15">
        <v>1839</v>
      </c>
      <c r="F153" s="16">
        <f t="shared" si="8"/>
        <v>2800.96</v>
      </c>
      <c r="G153" s="17">
        <v>0.0011953</v>
      </c>
      <c r="H153" s="31">
        <f t="shared" si="9"/>
        <v>836.6100560528737</v>
      </c>
      <c r="I153" s="36">
        <v>223.9</v>
      </c>
    </row>
    <row r="154" spans="1:9" ht="15">
      <c r="A154" s="21">
        <v>25.5</v>
      </c>
      <c r="B154" s="13">
        <f t="shared" si="7"/>
        <v>0.07836990595611286</v>
      </c>
      <c r="C154" s="23">
        <v>12.76</v>
      </c>
      <c r="D154" s="13">
        <v>966.87</v>
      </c>
      <c r="E154" s="15">
        <v>1834.3</v>
      </c>
      <c r="F154" s="16">
        <f t="shared" si="8"/>
        <v>2801.17</v>
      </c>
      <c r="G154" s="17">
        <v>0.0011973</v>
      </c>
      <c r="H154" s="31">
        <f t="shared" si="9"/>
        <v>835.2125615969263</v>
      </c>
      <c r="I154" s="36">
        <v>225</v>
      </c>
    </row>
    <row r="155" spans="1:9" ht="15">
      <c r="A155" s="21">
        <v>26</v>
      </c>
      <c r="B155" s="13">
        <f t="shared" si="7"/>
        <v>0.07686395080707148</v>
      </c>
      <c r="C155" s="23">
        <v>13.01</v>
      </c>
      <c r="D155" s="13">
        <v>971.72</v>
      </c>
      <c r="E155" s="15">
        <v>1829.6</v>
      </c>
      <c r="F155" s="16">
        <f t="shared" si="8"/>
        <v>2801.3199999999997</v>
      </c>
      <c r="G155" s="17">
        <v>0.0011992</v>
      </c>
      <c r="H155" s="31">
        <f t="shared" si="9"/>
        <v>833.8892595063375</v>
      </c>
      <c r="I155" s="36">
        <v>226</v>
      </c>
    </row>
    <row r="156" spans="1:9" ht="15">
      <c r="A156" s="21">
        <v>26.5</v>
      </c>
      <c r="B156" s="13">
        <f t="shared" si="7"/>
        <v>0.07541478129713423</v>
      </c>
      <c r="C156" s="23">
        <v>13.26</v>
      </c>
      <c r="D156" s="13">
        <v>976.5</v>
      </c>
      <c r="E156" s="15">
        <v>1825</v>
      </c>
      <c r="F156" s="16">
        <f t="shared" si="8"/>
        <v>2801.5</v>
      </c>
      <c r="G156" s="17">
        <v>0.0012011</v>
      </c>
      <c r="H156" s="31">
        <f t="shared" si="9"/>
        <v>832.5701440346348</v>
      </c>
      <c r="I156" s="36">
        <v>227.1</v>
      </c>
    </row>
    <row r="157" spans="1:9" ht="15">
      <c r="A157" s="21">
        <v>27</v>
      </c>
      <c r="B157" s="13">
        <f t="shared" si="7"/>
        <v>0.07401924500370097</v>
      </c>
      <c r="C157" s="23">
        <v>13.51</v>
      </c>
      <c r="D157" s="13">
        <v>981.22</v>
      </c>
      <c r="E157" s="15">
        <v>1820.5</v>
      </c>
      <c r="F157" s="16">
        <f t="shared" si="8"/>
        <v>2801.7200000000003</v>
      </c>
      <c r="G157" s="17">
        <v>0.001203</v>
      </c>
      <c r="H157" s="31">
        <f t="shared" si="9"/>
        <v>831.2551953449708</v>
      </c>
      <c r="I157" s="36">
        <v>228.1</v>
      </c>
    </row>
    <row r="158" spans="1:9" ht="15">
      <c r="A158" s="12">
        <v>27.5</v>
      </c>
      <c r="B158" s="13">
        <f t="shared" si="7"/>
        <v>0.07267441860465117</v>
      </c>
      <c r="C158" s="14">
        <v>13.76</v>
      </c>
      <c r="D158" s="18">
        <v>985.88</v>
      </c>
      <c r="E158" s="15">
        <v>1816</v>
      </c>
      <c r="F158" s="16">
        <f t="shared" si="8"/>
        <v>2801.88</v>
      </c>
      <c r="G158" s="17">
        <v>0.0012048</v>
      </c>
      <c r="H158" s="31">
        <f t="shared" si="9"/>
        <v>830.0132802124834</v>
      </c>
      <c r="I158" s="36">
        <v>229.1</v>
      </c>
    </row>
    <row r="159" spans="1:9" ht="15">
      <c r="A159" s="21">
        <v>28</v>
      </c>
      <c r="B159" s="13">
        <f t="shared" si="7"/>
        <v>0.07137758743754462</v>
      </c>
      <c r="C159" s="23">
        <v>14.01</v>
      </c>
      <c r="D159" s="13">
        <v>990.48</v>
      </c>
      <c r="E159" s="15">
        <v>1811.5</v>
      </c>
      <c r="F159" s="16">
        <f t="shared" si="8"/>
        <v>2801.98</v>
      </c>
      <c r="G159" s="17">
        <v>0.0012067</v>
      </c>
      <c r="H159" s="31">
        <f t="shared" si="9"/>
        <v>828.7063893262617</v>
      </c>
      <c r="I159" s="36">
        <v>230.1</v>
      </c>
    </row>
    <row r="160" spans="1:9" ht="15">
      <c r="A160" s="21">
        <v>28.5</v>
      </c>
      <c r="B160" s="13">
        <f t="shared" si="7"/>
        <v>0.07012622720897616</v>
      </c>
      <c r="C160" s="23">
        <v>14.26</v>
      </c>
      <c r="D160" s="13">
        <v>995.03</v>
      </c>
      <c r="E160" s="15">
        <v>1807.1</v>
      </c>
      <c r="F160" s="16">
        <f t="shared" si="8"/>
        <v>2802.13</v>
      </c>
      <c r="G160" s="17">
        <v>0.0012086</v>
      </c>
      <c r="H160" s="31">
        <f t="shared" si="9"/>
        <v>827.4036074797286</v>
      </c>
      <c r="I160" s="36">
        <v>231</v>
      </c>
    </row>
    <row r="161" spans="1:9" ht="15">
      <c r="A161" s="21">
        <v>29</v>
      </c>
      <c r="B161" s="13">
        <f t="shared" si="7"/>
        <v>0.06891798759476224</v>
      </c>
      <c r="C161" s="23">
        <v>14.51</v>
      </c>
      <c r="D161" s="13">
        <v>999.53</v>
      </c>
      <c r="E161" s="15">
        <v>1802.6</v>
      </c>
      <c r="F161" s="16">
        <f t="shared" si="8"/>
        <v>2802.13</v>
      </c>
      <c r="G161" s="17">
        <v>0.0012105</v>
      </c>
      <c r="H161" s="31">
        <f t="shared" si="9"/>
        <v>826.1049153242462</v>
      </c>
      <c r="I161" s="36">
        <v>232</v>
      </c>
    </row>
    <row r="162" spans="1:9" ht="15">
      <c r="A162" s="21">
        <v>29.5</v>
      </c>
      <c r="B162" s="13">
        <f t="shared" si="7"/>
        <v>0.06775067750677508</v>
      </c>
      <c r="C162" s="23">
        <v>14.76</v>
      </c>
      <c r="D162" s="16">
        <v>1004</v>
      </c>
      <c r="E162" s="15">
        <v>1798.3</v>
      </c>
      <c r="F162" s="16">
        <f t="shared" si="8"/>
        <v>2802.3</v>
      </c>
      <c r="G162" s="17">
        <v>0.0012122</v>
      </c>
      <c r="H162" s="31">
        <f t="shared" si="9"/>
        <v>824.9463784853984</v>
      </c>
      <c r="I162" s="36">
        <v>232.9</v>
      </c>
    </row>
    <row r="163" spans="1:9" ht="15">
      <c r="A163" s="24">
        <v>30</v>
      </c>
      <c r="B163" s="13">
        <f t="shared" si="7"/>
        <v>0.06662225183211193</v>
      </c>
      <c r="C163" s="23">
        <v>15.01</v>
      </c>
      <c r="D163" s="16">
        <v>1008.4</v>
      </c>
      <c r="E163" s="15">
        <v>1793.9</v>
      </c>
      <c r="F163" s="16">
        <f t="shared" si="8"/>
        <v>2802.3</v>
      </c>
      <c r="G163" s="17">
        <v>0.0012142</v>
      </c>
      <c r="H163" s="31">
        <f t="shared" si="9"/>
        <v>823.5875473562841</v>
      </c>
      <c r="I163" s="36">
        <v>233.8</v>
      </c>
    </row>
    <row r="164" spans="1:9" ht="15">
      <c r="A164" s="24">
        <v>31</v>
      </c>
      <c r="B164" s="13">
        <f t="shared" si="7"/>
        <v>0.06447453255963895</v>
      </c>
      <c r="C164" s="23">
        <v>15.51</v>
      </c>
      <c r="D164" s="16">
        <v>1017</v>
      </c>
      <c r="E164" s="15">
        <v>1785.4</v>
      </c>
      <c r="F164" s="16">
        <f t="shared" si="8"/>
        <v>2802.4</v>
      </c>
      <c r="G164" s="17">
        <v>0.0012178</v>
      </c>
      <c r="H164" s="31">
        <f t="shared" si="9"/>
        <v>821.1528986697323</v>
      </c>
      <c r="I164" s="36">
        <v>235.7</v>
      </c>
    </row>
    <row r="165" spans="1:9" ht="15">
      <c r="A165" s="24">
        <v>32</v>
      </c>
      <c r="B165" s="13">
        <f t="shared" si="7"/>
        <v>0.062421972534332085</v>
      </c>
      <c r="C165" s="23">
        <v>16.02</v>
      </c>
      <c r="D165" s="16">
        <v>1025.4</v>
      </c>
      <c r="E165" s="15">
        <v>1776.9</v>
      </c>
      <c r="F165" s="16">
        <f t="shared" si="8"/>
        <v>2802.3</v>
      </c>
      <c r="G165" s="17">
        <v>0.0012215</v>
      </c>
      <c r="H165" s="31">
        <f t="shared" si="9"/>
        <v>818.6655751125666</v>
      </c>
      <c r="I165" s="36">
        <v>237.5</v>
      </c>
    </row>
    <row r="166" spans="1:9" ht="15">
      <c r="A166" s="24">
        <v>33</v>
      </c>
      <c r="B166" s="13">
        <f t="shared" si="7"/>
        <v>0.06053268765133172</v>
      </c>
      <c r="C166" s="23">
        <v>16.52</v>
      </c>
      <c r="D166" s="16">
        <v>1033.7</v>
      </c>
      <c r="E166" s="15">
        <v>1768.6</v>
      </c>
      <c r="F166" s="16">
        <f t="shared" si="8"/>
        <v>2802.3</v>
      </c>
      <c r="G166" s="17">
        <v>0.0012251</v>
      </c>
      <c r="H166" s="31">
        <f t="shared" si="9"/>
        <v>816.259897151253</v>
      </c>
      <c r="I166" s="36">
        <v>239.2</v>
      </c>
    </row>
    <row r="167" spans="1:9" ht="15">
      <c r="A167" s="24">
        <v>34</v>
      </c>
      <c r="B167" s="13">
        <f t="shared" si="7"/>
        <v>0.05871990604815032</v>
      </c>
      <c r="C167" s="23">
        <v>17.03</v>
      </c>
      <c r="D167" s="16">
        <v>1041.8</v>
      </c>
      <c r="E167" s="15">
        <v>1760.3</v>
      </c>
      <c r="F167" s="16">
        <f t="shared" si="8"/>
        <v>2802.1</v>
      </c>
      <c r="G167" s="17">
        <v>0.0012286</v>
      </c>
      <c r="H167" s="31">
        <f t="shared" si="9"/>
        <v>813.9345596614032</v>
      </c>
      <c r="I167" s="36">
        <v>240.9</v>
      </c>
    </row>
    <row r="168" spans="1:9" ht="15">
      <c r="A168" s="24">
        <v>35</v>
      </c>
      <c r="B168" s="13">
        <f t="shared" si="7"/>
        <v>0.05701254275940707</v>
      </c>
      <c r="C168" s="23">
        <v>17.54</v>
      </c>
      <c r="D168" s="16">
        <v>1049.8</v>
      </c>
      <c r="E168" s="15">
        <v>1752.2</v>
      </c>
      <c r="F168" s="16">
        <f t="shared" si="8"/>
        <v>2802</v>
      </c>
      <c r="G168" s="17">
        <v>0.0012321</v>
      </c>
      <c r="H168" s="31">
        <f t="shared" si="9"/>
        <v>811.6224332440548</v>
      </c>
      <c r="I168" s="36">
        <v>242.5</v>
      </c>
    </row>
    <row r="169" spans="1:9" ht="15">
      <c r="A169" s="24">
        <v>36</v>
      </c>
      <c r="B169" s="13">
        <f t="shared" si="7"/>
        <v>0.055401662049861494</v>
      </c>
      <c r="C169" s="23">
        <v>18.05</v>
      </c>
      <c r="D169" s="16">
        <v>1057.6</v>
      </c>
      <c r="E169" s="15">
        <v>1744.2</v>
      </c>
      <c r="F169" s="16">
        <f t="shared" si="8"/>
        <v>2801.8</v>
      </c>
      <c r="G169" s="17">
        <v>0.0012356</v>
      </c>
      <c r="H169" s="31">
        <f t="shared" si="9"/>
        <v>809.323405632891</v>
      </c>
      <c r="I169" s="37">
        <v>244.2</v>
      </c>
    </row>
    <row r="170" spans="1:9" ht="15">
      <c r="A170" s="24">
        <v>37</v>
      </c>
      <c r="B170" s="13">
        <f t="shared" si="7"/>
        <v>0.05387931034482759</v>
      </c>
      <c r="C170" s="23">
        <v>18.56</v>
      </c>
      <c r="D170" s="16">
        <v>1065.2</v>
      </c>
      <c r="E170" s="15">
        <v>1736.2</v>
      </c>
      <c r="F170" s="16">
        <f t="shared" si="8"/>
        <v>2801.4</v>
      </c>
      <c r="G170" s="17">
        <v>0.0012391</v>
      </c>
      <c r="H170" s="31">
        <f t="shared" si="9"/>
        <v>807.037365830038</v>
      </c>
      <c r="I170" s="37">
        <v>245.8</v>
      </c>
    </row>
    <row r="171" spans="1:9" ht="15">
      <c r="A171" s="24">
        <v>38</v>
      </c>
      <c r="B171" s="13">
        <f t="shared" si="7"/>
        <v>0.05243838489774515</v>
      </c>
      <c r="C171" s="23">
        <v>19.07</v>
      </c>
      <c r="D171" s="16">
        <v>1072.7</v>
      </c>
      <c r="E171" s="15">
        <v>1728.4</v>
      </c>
      <c r="F171" s="16">
        <f t="shared" si="8"/>
        <v>2801.1000000000004</v>
      </c>
      <c r="G171" s="17">
        <v>0.0012425</v>
      </c>
      <c r="H171" s="31">
        <f t="shared" si="9"/>
        <v>804.8289738430584</v>
      </c>
      <c r="I171" s="37">
        <v>247.3</v>
      </c>
    </row>
    <row r="172" spans="1:9" ht="15">
      <c r="A172" s="24">
        <v>39</v>
      </c>
      <c r="B172" s="13">
        <f t="shared" si="7"/>
        <v>0.05107252298263534</v>
      </c>
      <c r="C172" s="23">
        <v>19.58</v>
      </c>
      <c r="D172" s="16">
        <v>1080.8</v>
      </c>
      <c r="E172" s="15">
        <v>1720.6</v>
      </c>
      <c r="F172" s="16">
        <f t="shared" si="8"/>
        <v>2801.3999999999996</v>
      </c>
      <c r="G172" s="17">
        <v>0.0012459</v>
      </c>
      <c r="H172" s="31">
        <f t="shared" si="9"/>
        <v>802.6326350429408</v>
      </c>
      <c r="I172" s="37">
        <v>248.8</v>
      </c>
    </row>
    <row r="173" spans="1:9" ht="15">
      <c r="A173" s="24">
        <v>40</v>
      </c>
      <c r="B173" s="13">
        <f t="shared" si="7"/>
        <v>0.04975124378109452</v>
      </c>
      <c r="C173" s="23">
        <v>20.1</v>
      </c>
      <c r="D173" s="16">
        <v>1087.4</v>
      </c>
      <c r="E173" s="15">
        <v>1712.9</v>
      </c>
      <c r="F173" s="16">
        <f t="shared" si="8"/>
        <v>2800.3</v>
      </c>
      <c r="G173" s="17">
        <v>0.0012493</v>
      </c>
      <c r="H173" s="31">
        <f t="shared" si="9"/>
        <v>800.4482510205714</v>
      </c>
      <c r="I173" s="37">
        <v>250.3</v>
      </c>
    </row>
    <row r="174" spans="1:9" ht="15">
      <c r="A174" s="24">
        <v>41</v>
      </c>
      <c r="B174" s="13">
        <f t="shared" si="7"/>
        <v>0.04849660523763336</v>
      </c>
      <c r="C174" s="23">
        <v>20.62</v>
      </c>
      <c r="D174" s="16">
        <v>1094.6</v>
      </c>
      <c r="E174" s="15">
        <v>1705.3</v>
      </c>
      <c r="F174" s="16">
        <f t="shared" si="8"/>
        <v>2799.8999999999996</v>
      </c>
      <c r="G174" s="17">
        <v>0.0012527</v>
      </c>
      <c r="H174" s="31">
        <f t="shared" si="9"/>
        <v>798.2757244352199</v>
      </c>
      <c r="I174" s="36">
        <v>251.8</v>
      </c>
    </row>
    <row r="175" spans="1:9" ht="15">
      <c r="A175" s="24">
        <v>42</v>
      </c>
      <c r="B175" s="13">
        <f t="shared" si="7"/>
        <v>0.04730368968779565</v>
      </c>
      <c r="C175" s="23">
        <v>21.14</v>
      </c>
      <c r="D175" s="16">
        <v>1101.6</v>
      </c>
      <c r="E175" s="15">
        <v>1697.8</v>
      </c>
      <c r="F175" s="16">
        <f t="shared" si="8"/>
        <v>2799.3999999999996</v>
      </c>
      <c r="G175" s="17">
        <v>0.0012561</v>
      </c>
      <c r="H175" s="31">
        <f t="shared" si="9"/>
        <v>796.1149590000796</v>
      </c>
      <c r="I175" s="36">
        <v>253.2</v>
      </c>
    </row>
    <row r="176" spans="1:9" ht="15">
      <c r="A176" s="24">
        <v>43</v>
      </c>
      <c r="B176" s="13">
        <f t="shared" si="7"/>
        <v>0.04616805170821791</v>
      </c>
      <c r="C176" s="23">
        <v>21.66</v>
      </c>
      <c r="D176" s="16">
        <v>1108.5</v>
      </c>
      <c r="E176" s="15">
        <v>1690.3</v>
      </c>
      <c r="F176" s="16">
        <f t="shared" si="8"/>
        <v>2798.8</v>
      </c>
      <c r="G176" s="17">
        <v>0.0012594</v>
      </c>
      <c r="H176" s="31">
        <f t="shared" si="9"/>
        <v>794.0289026520566</v>
      </c>
      <c r="I176" s="36">
        <v>254.7</v>
      </c>
    </row>
    <row r="177" spans="1:9" ht="15">
      <c r="A177" s="24">
        <v>44</v>
      </c>
      <c r="B177" s="13">
        <f t="shared" si="7"/>
        <v>0.04508566275924256</v>
      </c>
      <c r="C177" s="23">
        <v>22.18</v>
      </c>
      <c r="D177" s="16">
        <v>1115.4</v>
      </c>
      <c r="E177" s="15">
        <v>1682.9</v>
      </c>
      <c r="F177" s="16">
        <f t="shared" si="8"/>
        <v>2798.3</v>
      </c>
      <c r="G177" s="17">
        <v>0.0012628</v>
      </c>
      <c r="H177" s="31">
        <f t="shared" si="9"/>
        <v>791.8910357934749</v>
      </c>
      <c r="I177" s="36">
        <v>256.1</v>
      </c>
    </row>
    <row r="178" spans="1:9" ht="15">
      <c r="A178" s="24">
        <v>45</v>
      </c>
      <c r="B178" s="13">
        <f t="shared" si="7"/>
        <v>0.04403346543372963</v>
      </c>
      <c r="C178" s="23">
        <v>22.71</v>
      </c>
      <c r="D178" s="16">
        <v>1122.1</v>
      </c>
      <c r="E178" s="15">
        <v>1675.6</v>
      </c>
      <c r="F178" s="16">
        <f t="shared" si="8"/>
        <v>2797.7</v>
      </c>
      <c r="G178" s="17">
        <v>0.0012661</v>
      </c>
      <c r="H178" s="31">
        <f t="shared" si="9"/>
        <v>789.8270278808941</v>
      </c>
      <c r="I178" s="36">
        <v>257.4</v>
      </c>
    </row>
    <row r="179" spans="1:9" ht="15">
      <c r="A179" s="24">
        <v>46</v>
      </c>
      <c r="B179" s="13">
        <f t="shared" si="7"/>
        <v>0.04302925989672978</v>
      </c>
      <c r="C179" s="23">
        <v>23.24</v>
      </c>
      <c r="D179" s="16">
        <v>1128.8</v>
      </c>
      <c r="E179" s="15">
        <v>1668.3</v>
      </c>
      <c r="F179" s="16">
        <f t="shared" si="8"/>
        <v>2797.1</v>
      </c>
      <c r="G179" s="17">
        <v>0.0012694</v>
      </c>
      <c r="H179" s="31">
        <f t="shared" si="9"/>
        <v>787.7737513786041</v>
      </c>
      <c r="I179" s="36">
        <v>258.8</v>
      </c>
    </row>
    <row r="180" spans="1:9" ht="15">
      <c r="A180" s="24">
        <v>47</v>
      </c>
      <c r="B180" s="13">
        <f t="shared" si="7"/>
        <v>0.04208754208754208</v>
      </c>
      <c r="C180" s="23">
        <v>23.76</v>
      </c>
      <c r="D180" s="16">
        <v>1135.3</v>
      </c>
      <c r="E180" s="15">
        <v>1661.1</v>
      </c>
      <c r="F180" s="16">
        <f t="shared" si="8"/>
        <v>2796.3999999999996</v>
      </c>
      <c r="G180" s="17">
        <v>0.0012727</v>
      </c>
      <c r="H180" s="31">
        <f t="shared" si="9"/>
        <v>785.7311228097744</v>
      </c>
      <c r="I180" s="36">
        <v>260.1</v>
      </c>
    </row>
    <row r="181" spans="1:9" ht="15">
      <c r="A181" s="24">
        <v>48</v>
      </c>
      <c r="B181" s="13">
        <f t="shared" si="7"/>
        <v>0.04116920543433512</v>
      </c>
      <c r="C181" s="23">
        <v>24.29</v>
      </c>
      <c r="D181" s="16">
        <v>1141.8</v>
      </c>
      <c r="E181" s="15">
        <v>1653.9</v>
      </c>
      <c r="F181" s="16">
        <f t="shared" si="8"/>
        <v>2795.7</v>
      </c>
      <c r="G181" s="17">
        <v>0.0012759</v>
      </c>
      <c r="H181" s="31">
        <f t="shared" si="9"/>
        <v>783.7604827964574</v>
      </c>
      <c r="I181" s="36">
        <v>261.4</v>
      </c>
    </row>
    <row r="182" spans="1:9" ht="15">
      <c r="A182" s="24">
        <v>49</v>
      </c>
      <c r="B182" s="13">
        <f t="shared" si="7"/>
        <v>0.04027386226339106</v>
      </c>
      <c r="C182" s="23">
        <v>24.83</v>
      </c>
      <c r="D182" s="16">
        <v>1148.2</v>
      </c>
      <c r="E182" s="15">
        <v>1646.8</v>
      </c>
      <c r="F182" s="16">
        <f t="shared" si="8"/>
        <v>2795</v>
      </c>
      <c r="G182" s="17">
        <v>0.0012792</v>
      </c>
      <c r="H182" s="31">
        <f t="shared" si="9"/>
        <v>781.7385866166353</v>
      </c>
      <c r="I182" s="36">
        <v>262.7</v>
      </c>
    </row>
    <row r="183" spans="1:9" ht="15">
      <c r="A183" s="24">
        <v>50</v>
      </c>
      <c r="B183" s="13">
        <f t="shared" si="7"/>
        <v>0.03943217665615142</v>
      </c>
      <c r="C183" s="23">
        <v>25.36</v>
      </c>
      <c r="D183" s="16">
        <v>1154.5</v>
      </c>
      <c r="E183" s="15">
        <v>1639.7</v>
      </c>
      <c r="F183" s="16">
        <f t="shared" si="8"/>
        <v>2794.2</v>
      </c>
      <c r="G183" s="17">
        <v>0.0012825</v>
      </c>
      <c r="H183" s="31">
        <f t="shared" si="9"/>
        <v>779.7270955165692</v>
      </c>
      <c r="I183" s="36">
        <v>263.9</v>
      </c>
    </row>
    <row r="184" spans="1:9" ht="15">
      <c r="A184" s="24">
        <v>51</v>
      </c>
      <c r="B184" s="13">
        <f t="shared" si="7"/>
        <v>0.03861003861003861</v>
      </c>
      <c r="C184" s="23">
        <v>25.9</v>
      </c>
      <c r="D184" s="16">
        <v>1160.7</v>
      </c>
      <c r="E184" s="15">
        <v>1632.7</v>
      </c>
      <c r="F184" s="16">
        <f t="shared" si="8"/>
        <v>2793.4</v>
      </c>
      <c r="G184" s="17">
        <v>0.0012857</v>
      </c>
      <c r="H184" s="31">
        <f t="shared" si="9"/>
        <v>777.7864198491094</v>
      </c>
      <c r="I184" s="36">
        <v>265.2</v>
      </c>
    </row>
    <row r="185" spans="1:9" ht="15">
      <c r="A185" s="24">
        <v>52</v>
      </c>
      <c r="B185" s="13">
        <f t="shared" si="7"/>
        <v>0.037821482602118</v>
      </c>
      <c r="C185" s="23">
        <v>26.44</v>
      </c>
      <c r="D185" s="16">
        <v>1166.8</v>
      </c>
      <c r="E185" s="15">
        <v>1625.7</v>
      </c>
      <c r="F185" s="16">
        <f t="shared" si="8"/>
        <v>2792.5</v>
      </c>
      <c r="G185" s="17">
        <v>0.001289</v>
      </c>
      <c r="H185" s="31">
        <f t="shared" si="9"/>
        <v>775.7951900698216</v>
      </c>
      <c r="I185" s="36">
        <v>266.4</v>
      </c>
    </row>
    <row r="186" spans="1:9" ht="15">
      <c r="A186" s="24">
        <v>53</v>
      </c>
      <c r="B186" s="13">
        <f t="shared" si="7"/>
        <v>0.037064492216456635</v>
      </c>
      <c r="C186" s="23">
        <v>26.98</v>
      </c>
      <c r="D186" s="16">
        <v>1172.9</v>
      </c>
      <c r="E186" s="15">
        <v>1618.8</v>
      </c>
      <c r="F186" s="16">
        <f t="shared" si="8"/>
        <v>2791.7</v>
      </c>
      <c r="G186" s="17">
        <v>0.0012922</v>
      </c>
      <c r="H186" s="31">
        <f t="shared" si="9"/>
        <v>773.874013310633</v>
      </c>
      <c r="I186" s="36">
        <v>267.6</v>
      </c>
    </row>
    <row r="187" spans="1:9" ht="15">
      <c r="A187" s="24">
        <v>54</v>
      </c>
      <c r="B187" s="13">
        <f t="shared" si="7"/>
        <v>0.036337209302325583</v>
      </c>
      <c r="C187" s="23">
        <v>27.52</v>
      </c>
      <c r="D187" s="16">
        <v>1178.9</v>
      </c>
      <c r="E187" s="15">
        <v>1611.9</v>
      </c>
      <c r="F187" s="16">
        <f t="shared" si="8"/>
        <v>2790.8</v>
      </c>
      <c r="G187" s="17">
        <v>0.0012954</v>
      </c>
      <c r="H187" s="31">
        <f t="shared" si="9"/>
        <v>771.962328238382</v>
      </c>
      <c r="I187" s="36">
        <v>268.8</v>
      </c>
    </row>
    <row r="188" spans="1:9" ht="15">
      <c r="A188" s="24">
        <v>55</v>
      </c>
      <c r="B188" s="13">
        <f t="shared" si="7"/>
        <v>0.03562522265764161</v>
      </c>
      <c r="C188" s="23">
        <v>28.07</v>
      </c>
      <c r="D188" s="16">
        <v>1184.9</v>
      </c>
      <c r="E188" s="15">
        <v>1605</v>
      </c>
      <c r="F188" s="16">
        <f t="shared" si="8"/>
        <v>2789.9</v>
      </c>
      <c r="G188" s="17">
        <v>0.0012986</v>
      </c>
      <c r="H188" s="31">
        <f t="shared" si="9"/>
        <v>770.0600646850454</v>
      </c>
      <c r="I188" s="36">
        <v>269.9</v>
      </c>
    </row>
    <row r="189" spans="1:9" ht="15">
      <c r="A189" s="24">
        <v>56</v>
      </c>
      <c r="B189" s="13">
        <f t="shared" si="7"/>
        <v>0.034940600978336823</v>
      </c>
      <c r="C189" s="23">
        <v>28.62</v>
      </c>
      <c r="D189" s="16">
        <v>1190.8</v>
      </c>
      <c r="E189" s="15">
        <v>1598.2</v>
      </c>
      <c r="F189" s="16">
        <f t="shared" si="8"/>
        <v>2789</v>
      </c>
      <c r="G189" s="17">
        <v>0.0013018</v>
      </c>
      <c r="H189" s="31">
        <f t="shared" si="9"/>
        <v>768.1671531725303</v>
      </c>
      <c r="I189" s="36">
        <v>271.1</v>
      </c>
    </row>
    <row r="190" spans="1:9" ht="15">
      <c r="A190" s="24">
        <v>57</v>
      </c>
      <c r="B190" s="13">
        <f t="shared" si="7"/>
        <v>0.03429355281207133</v>
      </c>
      <c r="C190" s="23">
        <v>29.16</v>
      </c>
      <c r="D190" s="16">
        <v>1196.6</v>
      </c>
      <c r="E190" s="15">
        <v>1591.4</v>
      </c>
      <c r="F190" s="16">
        <f t="shared" si="8"/>
        <v>2788</v>
      </c>
      <c r="G190" s="17">
        <v>0.0013051</v>
      </c>
      <c r="H190" s="31">
        <f t="shared" si="9"/>
        <v>766.2248103593595</v>
      </c>
      <c r="I190" s="36">
        <v>272.2</v>
      </c>
    </row>
    <row r="191" spans="1:9" ht="15">
      <c r="A191" s="24">
        <v>58</v>
      </c>
      <c r="B191" s="13">
        <f t="shared" si="7"/>
        <v>0.033647375504710635</v>
      </c>
      <c r="C191" s="14">
        <v>29.72</v>
      </c>
      <c r="D191" s="18">
        <v>1202.3</v>
      </c>
      <c r="E191" s="14">
        <v>1584.7</v>
      </c>
      <c r="F191" s="18">
        <f t="shared" si="8"/>
        <v>2787</v>
      </c>
      <c r="G191" s="17">
        <v>0.0013083</v>
      </c>
      <c r="H191" s="31">
        <f t="shared" si="9"/>
        <v>764.3506840938622</v>
      </c>
      <c r="I191" s="36">
        <v>273.4</v>
      </c>
    </row>
    <row r="192" spans="1:9" ht="15">
      <c r="A192" s="24">
        <v>59</v>
      </c>
      <c r="B192" s="13">
        <f t="shared" si="7"/>
        <v>0.03303600925008259</v>
      </c>
      <c r="C192" s="14">
        <v>30.27</v>
      </c>
      <c r="D192" s="16">
        <v>1208</v>
      </c>
      <c r="E192" s="15">
        <v>1578</v>
      </c>
      <c r="F192" s="16">
        <f t="shared" si="8"/>
        <v>2786</v>
      </c>
      <c r="G192" s="17">
        <v>0.0013115</v>
      </c>
      <c r="H192" s="31">
        <f t="shared" si="9"/>
        <v>762.4857033930614</v>
      </c>
      <c r="I192" s="36">
        <v>274.5</v>
      </c>
    </row>
    <row r="193" spans="1:9" ht="15">
      <c r="A193" s="24">
        <v>60</v>
      </c>
      <c r="B193" s="13">
        <f t="shared" si="7"/>
        <v>0.032435939020434644</v>
      </c>
      <c r="C193" s="23">
        <v>30.83</v>
      </c>
      <c r="D193" s="16">
        <v>1213.7</v>
      </c>
      <c r="E193" s="15">
        <v>1571.3</v>
      </c>
      <c r="F193" s="16">
        <f t="shared" si="8"/>
        <v>2785</v>
      </c>
      <c r="G193" s="17">
        <v>0.0013147</v>
      </c>
      <c r="H193" s="31">
        <f t="shared" si="9"/>
        <v>760.6298014756218</v>
      </c>
      <c r="I193" s="36">
        <v>275.6</v>
      </c>
    </row>
    <row r="194" spans="1:9" ht="15">
      <c r="A194" s="24">
        <v>61</v>
      </c>
      <c r="B194" s="13">
        <f t="shared" si="7"/>
        <v>0.03185727938834024</v>
      </c>
      <c r="C194" s="23">
        <v>31.39</v>
      </c>
      <c r="D194" s="16">
        <v>1219.3</v>
      </c>
      <c r="E194" s="15">
        <v>1564.7</v>
      </c>
      <c r="F194" s="16">
        <f t="shared" si="8"/>
        <v>2784</v>
      </c>
      <c r="G194" s="17">
        <v>0.0013179</v>
      </c>
      <c r="H194" s="31">
        <f t="shared" si="9"/>
        <v>758.782912208817</v>
      </c>
      <c r="I194" s="36">
        <v>276.6</v>
      </c>
    </row>
    <row r="195" spans="1:9" ht="15">
      <c r="A195" s="24">
        <v>62</v>
      </c>
      <c r="B195" s="13">
        <f aca="true" t="shared" si="10" ref="B195:B258">1/C195</f>
        <v>0.03129890453834116</v>
      </c>
      <c r="C195" s="23">
        <v>31.95</v>
      </c>
      <c r="D195" s="16">
        <v>1224.8</v>
      </c>
      <c r="E195" s="15">
        <v>1558</v>
      </c>
      <c r="F195" s="16">
        <f t="shared" si="8"/>
        <v>2782.8</v>
      </c>
      <c r="G195" s="17">
        <v>0.0013211</v>
      </c>
      <c r="H195" s="31">
        <f t="shared" si="9"/>
        <v>756.9449701006737</v>
      </c>
      <c r="I195" s="37">
        <v>277.7</v>
      </c>
    </row>
    <row r="196" spans="1:9" ht="15">
      <c r="A196" s="24">
        <v>63</v>
      </c>
      <c r="B196" s="13">
        <f t="shared" si="10"/>
        <v>0.030759766225776686</v>
      </c>
      <c r="C196" s="23">
        <v>32.51</v>
      </c>
      <c r="D196" s="16">
        <v>1230.3</v>
      </c>
      <c r="E196" s="15">
        <v>1551.5</v>
      </c>
      <c r="F196" s="16">
        <f aca="true" t="shared" si="11" ref="F196:F259">D196+E196</f>
        <v>2781.8</v>
      </c>
      <c r="G196" s="17">
        <v>0.0013243</v>
      </c>
      <c r="H196" s="31">
        <f aca="true" t="shared" si="12" ref="H196:H259">1/G196</f>
        <v>755.1159102922298</v>
      </c>
      <c r="I196" s="37">
        <v>278.8</v>
      </c>
    </row>
    <row r="197" spans="1:9" ht="15">
      <c r="A197" s="24">
        <v>64</v>
      </c>
      <c r="B197" s="13">
        <f t="shared" si="10"/>
        <v>0.030229746070133012</v>
      </c>
      <c r="C197" s="23">
        <v>33.08</v>
      </c>
      <c r="D197" s="16">
        <v>1235.7</v>
      </c>
      <c r="E197" s="15">
        <v>1544.9</v>
      </c>
      <c r="F197" s="16">
        <f t="shared" si="11"/>
        <v>2780.6000000000004</v>
      </c>
      <c r="G197" s="17">
        <v>0.0013275</v>
      </c>
      <c r="H197" s="31">
        <f t="shared" si="12"/>
        <v>753.2956685499059</v>
      </c>
      <c r="I197" s="37">
        <v>279.8</v>
      </c>
    </row>
    <row r="198" spans="1:9" ht="15">
      <c r="A198" s="24">
        <v>65</v>
      </c>
      <c r="B198" s="13">
        <f t="shared" si="10"/>
        <v>0.02971768202080238</v>
      </c>
      <c r="C198" s="23">
        <v>33.65</v>
      </c>
      <c r="D198" s="16">
        <v>1241.1</v>
      </c>
      <c r="E198" s="15">
        <v>1538.4</v>
      </c>
      <c r="F198" s="16">
        <f t="shared" si="11"/>
        <v>2779.5</v>
      </c>
      <c r="G198" s="17">
        <v>0.0013306</v>
      </c>
      <c r="H198" s="31">
        <f t="shared" si="12"/>
        <v>751.5406583496167</v>
      </c>
      <c r="I198" s="37">
        <v>280.8</v>
      </c>
    </row>
    <row r="199" spans="1:9" ht="15">
      <c r="A199" s="24">
        <v>66</v>
      </c>
      <c r="B199" s="13">
        <f t="shared" si="10"/>
        <v>0.029222676797194622</v>
      </c>
      <c r="C199" s="23">
        <v>34.22</v>
      </c>
      <c r="D199" s="16">
        <v>1246.5</v>
      </c>
      <c r="E199" s="15">
        <v>1531.9</v>
      </c>
      <c r="F199" s="16">
        <f t="shared" si="11"/>
        <v>2778.4</v>
      </c>
      <c r="G199" s="17">
        <v>0.0013338</v>
      </c>
      <c r="H199" s="31">
        <f t="shared" si="12"/>
        <v>749.737591842855</v>
      </c>
      <c r="I199" s="37">
        <v>281.8</v>
      </c>
    </row>
    <row r="200" spans="1:9" ht="15">
      <c r="A200" s="24">
        <v>67</v>
      </c>
      <c r="B200" s="13">
        <f t="shared" si="10"/>
        <v>0.02874389192296637</v>
      </c>
      <c r="C200" s="23">
        <v>34.79</v>
      </c>
      <c r="D200" s="16">
        <v>1251.8</v>
      </c>
      <c r="E200" s="15">
        <v>1525.4</v>
      </c>
      <c r="F200" s="16">
        <f t="shared" si="11"/>
        <v>2777.2</v>
      </c>
      <c r="G200" s="17">
        <v>0.001337</v>
      </c>
      <c r="H200" s="31">
        <f t="shared" si="12"/>
        <v>747.9431563201197</v>
      </c>
      <c r="I200" s="37">
        <v>282.8</v>
      </c>
    </row>
    <row r="201" spans="1:9" ht="15">
      <c r="A201" s="24">
        <v>68</v>
      </c>
      <c r="B201" s="13">
        <f t="shared" si="10"/>
        <v>0.028272547356516825</v>
      </c>
      <c r="C201" s="23">
        <v>35.37</v>
      </c>
      <c r="D201" s="16">
        <v>1257</v>
      </c>
      <c r="E201" s="15">
        <v>1518.9</v>
      </c>
      <c r="F201" s="16">
        <f t="shared" si="11"/>
        <v>2775.9</v>
      </c>
      <c r="G201" s="17">
        <v>0.0013402</v>
      </c>
      <c r="H201" s="31">
        <f t="shared" si="12"/>
        <v>746.1572899567229</v>
      </c>
      <c r="I201" s="37">
        <v>283.8</v>
      </c>
    </row>
    <row r="202" spans="1:9" ht="15">
      <c r="A202" s="24">
        <v>69</v>
      </c>
      <c r="B202" s="13">
        <f t="shared" si="10"/>
        <v>0.027816411682892905</v>
      </c>
      <c r="C202" s="23">
        <v>35.95</v>
      </c>
      <c r="D202" s="16">
        <v>1262.2</v>
      </c>
      <c r="E202" s="15">
        <v>1512.5</v>
      </c>
      <c r="F202" s="16">
        <f t="shared" si="11"/>
        <v>2774.7</v>
      </c>
      <c r="G202" s="17">
        <v>0.0013434</v>
      </c>
      <c r="H202" s="31">
        <f t="shared" si="12"/>
        <v>744.3799315170463</v>
      </c>
      <c r="I202" s="37">
        <v>284.8</v>
      </c>
    </row>
    <row r="203" spans="1:9" ht="15">
      <c r="A203" s="24">
        <v>70</v>
      </c>
      <c r="B203" s="13">
        <f t="shared" si="10"/>
        <v>0.027374760470845878</v>
      </c>
      <c r="C203" s="23">
        <v>36.53</v>
      </c>
      <c r="D203" s="16">
        <v>1267.4</v>
      </c>
      <c r="E203" s="15">
        <v>1506</v>
      </c>
      <c r="F203" s="16">
        <f t="shared" si="11"/>
        <v>2773.4</v>
      </c>
      <c r="G203" s="17">
        <v>0.0013466</v>
      </c>
      <c r="H203" s="31">
        <f t="shared" si="12"/>
        <v>742.6110203475419</v>
      </c>
      <c r="I203" s="37">
        <v>285.8</v>
      </c>
    </row>
    <row r="204" spans="1:9" ht="15">
      <c r="A204" s="24">
        <v>71</v>
      </c>
      <c r="B204" s="13">
        <f t="shared" si="10"/>
        <v>0.026939655172413795</v>
      </c>
      <c r="C204" s="23">
        <v>37.12</v>
      </c>
      <c r="D204" s="16">
        <v>1272.5</v>
      </c>
      <c r="E204" s="15">
        <v>1499.6</v>
      </c>
      <c r="F204" s="16">
        <f t="shared" si="11"/>
        <v>2772.1</v>
      </c>
      <c r="G204" s="17">
        <v>0.0013498</v>
      </c>
      <c r="H204" s="31">
        <f t="shared" si="12"/>
        <v>740.8504963698326</v>
      </c>
      <c r="I204" s="37">
        <v>286.8</v>
      </c>
    </row>
    <row r="205" spans="1:9" ht="15">
      <c r="A205" s="24">
        <v>72</v>
      </c>
      <c r="B205" s="13">
        <f t="shared" si="10"/>
        <v>0.02652519893899204</v>
      </c>
      <c r="C205" s="23">
        <v>37.7</v>
      </c>
      <c r="D205" s="16">
        <v>1277.6</v>
      </c>
      <c r="E205" s="15">
        <v>1493.3</v>
      </c>
      <c r="F205" s="16">
        <f t="shared" si="11"/>
        <v>2770.8999999999996</v>
      </c>
      <c r="G205" s="17">
        <v>0.001353</v>
      </c>
      <c r="H205" s="31">
        <f t="shared" si="12"/>
        <v>739.0983000739099</v>
      </c>
      <c r="I205" s="37">
        <v>287.7</v>
      </c>
    </row>
    <row r="206" spans="1:9" ht="15">
      <c r="A206" s="24">
        <v>73</v>
      </c>
      <c r="B206" s="13">
        <f t="shared" si="10"/>
        <v>0.026116479498563595</v>
      </c>
      <c r="C206" s="23">
        <v>38.29</v>
      </c>
      <c r="D206" s="16">
        <v>1282.7</v>
      </c>
      <c r="E206" s="15">
        <v>1486.9</v>
      </c>
      <c r="F206" s="16">
        <f t="shared" si="11"/>
        <v>2769.6000000000004</v>
      </c>
      <c r="G206" s="17">
        <v>0.0013561</v>
      </c>
      <c r="H206" s="31">
        <f t="shared" si="12"/>
        <v>737.4087456677236</v>
      </c>
      <c r="I206" s="37">
        <v>288.6</v>
      </c>
    </row>
    <row r="207" spans="1:9" ht="15">
      <c r="A207" s="24">
        <v>74</v>
      </c>
      <c r="B207" s="13">
        <f t="shared" si="10"/>
        <v>0.025713551041398816</v>
      </c>
      <c r="C207" s="23">
        <v>38.89</v>
      </c>
      <c r="D207" s="16">
        <v>1287.7</v>
      </c>
      <c r="E207" s="15">
        <v>1480.5</v>
      </c>
      <c r="F207" s="16">
        <f t="shared" si="11"/>
        <v>2768.2</v>
      </c>
      <c r="G207" s="17">
        <v>0.0013593</v>
      </c>
      <c r="H207" s="31">
        <f t="shared" si="12"/>
        <v>735.6727727506806</v>
      </c>
      <c r="I207" s="37">
        <v>289.6</v>
      </c>
    </row>
    <row r="208" spans="1:9" ht="15">
      <c r="A208" s="24">
        <v>75</v>
      </c>
      <c r="B208" s="13">
        <f t="shared" si="10"/>
        <v>0.025329280648429587</v>
      </c>
      <c r="C208" s="23">
        <v>39.48</v>
      </c>
      <c r="D208" s="16">
        <v>1292.7</v>
      </c>
      <c r="E208" s="15">
        <v>1474.2</v>
      </c>
      <c r="F208" s="16">
        <f t="shared" si="11"/>
        <v>2766.9</v>
      </c>
      <c r="G208" s="17">
        <v>0.0013626</v>
      </c>
      <c r="H208" s="31">
        <f t="shared" si="12"/>
        <v>733.8910905621606</v>
      </c>
      <c r="I208" s="37">
        <v>290.5</v>
      </c>
    </row>
    <row r="209" spans="1:9" ht="15">
      <c r="A209" s="24">
        <v>76</v>
      </c>
      <c r="B209" s="13">
        <f t="shared" si="10"/>
        <v>0.0249500998003992</v>
      </c>
      <c r="C209" s="23">
        <v>40.08</v>
      </c>
      <c r="D209" s="16">
        <v>1297.6</v>
      </c>
      <c r="E209" s="15">
        <v>1467.9</v>
      </c>
      <c r="F209" s="16">
        <f t="shared" si="11"/>
        <v>2765.5</v>
      </c>
      <c r="G209" s="17">
        <v>0.0013658</v>
      </c>
      <c r="H209" s="31">
        <f t="shared" si="12"/>
        <v>732.171621027969</v>
      </c>
      <c r="I209" s="37">
        <v>291.4</v>
      </c>
    </row>
    <row r="210" spans="1:9" ht="15">
      <c r="A210" s="24">
        <v>77</v>
      </c>
      <c r="B210" s="13">
        <f t="shared" si="10"/>
        <v>0.024582104228121928</v>
      </c>
      <c r="C210" s="23">
        <v>40.68</v>
      </c>
      <c r="D210" s="16">
        <v>1302.6</v>
      </c>
      <c r="E210" s="15">
        <v>1461.6</v>
      </c>
      <c r="F210" s="16">
        <f t="shared" si="11"/>
        <v>2764.2</v>
      </c>
      <c r="G210" s="17">
        <v>0.001369</v>
      </c>
      <c r="H210" s="31">
        <f t="shared" si="12"/>
        <v>730.4601899196493</v>
      </c>
      <c r="I210" s="37">
        <v>292.3</v>
      </c>
    </row>
    <row r="211" spans="1:9" ht="15">
      <c r="A211" s="24">
        <v>78</v>
      </c>
      <c r="B211" s="13">
        <f t="shared" si="10"/>
        <v>0.024218939210462583</v>
      </c>
      <c r="C211" s="23">
        <v>41.29</v>
      </c>
      <c r="D211" s="16">
        <v>1307.4</v>
      </c>
      <c r="E211" s="15">
        <v>1455.3</v>
      </c>
      <c r="F211" s="16">
        <f t="shared" si="11"/>
        <v>2762.7</v>
      </c>
      <c r="G211" s="17">
        <v>0.0013722</v>
      </c>
      <c r="H211" s="31">
        <f t="shared" si="12"/>
        <v>728.7567409998542</v>
      </c>
      <c r="I211" s="37">
        <v>293.2</v>
      </c>
    </row>
    <row r="212" spans="1:9" ht="15">
      <c r="A212" s="24">
        <v>79</v>
      </c>
      <c r="B212" s="13">
        <f t="shared" si="10"/>
        <v>0.02386634844868735</v>
      </c>
      <c r="C212" s="23">
        <v>41.9</v>
      </c>
      <c r="D212" s="16">
        <v>1312.3</v>
      </c>
      <c r="E212" s="15">
        <v>1449.1</v>
      </c>
      <c r="F212" s="16">
        <f t="shared" si="11"/>
        <v>2761.3999999999996</v>
      </c>
      <c r="G212" s="17">
        <v>0.0013755</v>
      </c>
      <c r="H212" s="31">
        <f t="shared" si="12"/>
        <v>727.0083605961469</v>
      </c>
      <c r="I212" s="37">
        <v>294.1</v>
      </c>
    </row>
    <row r="213" spans="1:9" ht="15">
      <c r="A213" s="24">
        <v>80</v>
      </c>
      <c r="B213" s="13">
        <f t="shared" si="10"/>
        <v>0.02352387673488591</v>
      </c>
      <c r="C213" s="23">
        <v>42.51</v>
      </c>
      <c r="D213" s="16">
        <v>1317.1</v>
      </c>
      <c r="E213" s="15">
        <v>1442.8</v>
      </c>
      <c r="F213" s="16">
        <f t="shared" si="11"/>
        <v>2759.8999999999996</v>
      </c>
      <c r="G213" s="17">
        <v>0.0013787</v>
      </c>
      <c r="H213" s="31">
        <f t="shared" si="12"/>
        <v>725.3209545223762</v>
      </c>
      <c r="I213" s="36">
        <v>295</v>
      </c>
    </row>
    <row r="214" spans="1:9" ht="15">
      <c r="A214" s="24">
        <v>81</v>
      </c>
      <c r="B214" s="13">
        <f t="shared" si="10"/>
        <v>0.02319109461966605</v>
      </c>
      <c r="C214" s="23">
        <v>43.12</v>
      </c>
      <c r="D214" s="16">
        <v>1321.9</v>
      </c>
      <c r="E214" s="15">
        <v>1436.6</v>
      </c>
      <c r="F214" s="16">
        <f t="shared" si="11"/>
        <v>2758.5</v>
      </c>
      <c r="G214" s="17">
        <v>0.0013819</v>
      </c>
      <c r="H214" s="31">
        <f t="shared" si="12"/>
        <v>723.6413633403286</v>
      </c>
      <c r="I214" s="36">
        <v>295.8</v>
      </c>
    </row>
    <row r="215" spans="1:9" ht="15">
      <c r="A215" s="24">
        <v>82</v>
      </c>
      <c r="B215" s="13">
        <f t="shared" si="10"/>
        <v>0.022862368541380886</v>
      </c>
      <c r="C215" s="23">
        <v>43.74</v>
      </c>
      <c r="D215" s="16">
        <v>1326.6</v>
      </c>
      <c r="E215" s="15">
        <v>1430.3</v>
      </c>
      <c r="F215" s="16">
        <f t="shared" si="11"/>
        <v>2756.8999999999996</v>
      </c>
      <c r="G215" s="17">
        <v>0.0013852</v>
      </c>
      <c r="H215" s="31">
        <f t="shared" si="12"/>
        <v>721.917412647993</v>
      </c>
      <c r="I215" s="36">
        <v>296.7</v>
      </c>
    </row>
    <row r="216" spans="1:9" ht="15">
      <c r="A216" s="24">
        <v>83</v>
      </c>
      <c r="B216" s="13">
        <f t="shared" si="10"/>
        <v>0.02254283137962128</v>
      </c>
      <c r="C216" s="23">
        <v>44.36</v>
      </c>
      <c r="D216" s="16">
        <v>1331.4</v>
      </c>
      <c r="E216" s="15">
        <v>1424.1</v>
      </c>
      <c r="F216" s="16">
        <f t="shared" si="11"/>
        <v>2755.5</v>
      </c>
      <c r="G216" s="17">
        <v>0.0013885</v>
      </c>
      <c r="H216" s="31">
        <f t="shared" si="12"/>
        <v>720.2016564638099</v>
      </c>
      <c r="I216" s="36">
        <v>297.6</v>
      </c>
    </row>
    <row r="217" spans="1:9" ht="15">
      <c r="A217" s="24">
        <v>84</v>
      </c>
      <c r="B217" s="13">
        <f t="shared" si="10"/>
        <v>0.02223210315695865</v>
      </c>
      <c r="C217" s="23">
        <v>44.98</v>
      </c>
      <c r="D217" s="16">
        <v>1336.1</v>
      </c>
      <c r="E217" s="15">
        <v>1417.9</v>
      </c>
      <c r="F217" s="16">
        <f t="shared" si="11"/>
        <v>2754</v>
      </c>
      <c r="G217" s="17">
        <v>0.0013917</v>
      </c>
      <c r="H217" s="31">
        <f t="shared" si="12"/>
        <v>718.5456635769203</v>
      </c>
      <c r="I217" s="36">
        <v>298.4</v>
      </c>
    </row>
    <row r="218" spans="1:9" ht="15">
      <c r="A218" s="24">
        <v>85</v>
      </c>
      <c r="B218" s="13">
        <f t="shared" si="10"/>
        <v>0.021925016443762334</v>
      </c>
      <c r="C218" s="23">
        <v>45.61</v>
      </c>
      <c r="D218" s="16">
        <v>1340.7</v>
      </c>
      <c r="E218" s="15">
        <v>1411.7</v>
      </c>
      <c r="F218" s="16">
        <f t="shared" si="11"/>
        <v>2752.4</v>
      </c>
      <c r="G218" s="17">
        <v>0.001395</v>
      </c>
      <c r="H218" s="31">
        <f t="shared" si="12"/>
        <v>716.8458781362008</v>
      </c>
      <c r="I218" s="36">
        <v>299.2</v>
      </c>
    </row>
    <row r="219" spans="1:9" ht="15">
      <c r="A219" s="24">
        <v>86</v>
      </c>
      <c r="B219" s="13">
        <f t="shared" si="10"/>
        <v>0.02162629757785467</v>
      </c>
      <c r="C219" s="23">
        <v>46.24</v>
      </c>
      <c r="D219" s="16">
        <v>1345.4</v>
      </c>
      <c r="E219" s="15">
        <v>1405.5</v>
      </c>
      <c r="F219" s="16">
        <f t="shared" si="11"/>
        <v>2750.9</v>
      </c>
      <c r="G219" s="17">
        <v>0.0013983</v>
      </c>
      <c r="H219" s="31">
        <f t="shared" si="12"/>
        <v>715.1541157119359</v>
      </c>
      <c r="I219" s="36">
        <v>300.1</v>
      </c>
    </row>
    <row r="220" spans="1:9" ht="15">
      <c r="A220" s="24">
        <v>87</v>
      </c>
      <c r="B220" s="13">
        <f t="shared" si="10"/>
        <v>0.02133560913164071</v>
      </c>
      <c r="C220" s="23">
        <v>46.87</v>
      </c>
      <c r="D220" s="16">
        <v>1350</v>
      </c>
      <c r="E220" s="15">
        <v>1399.3</v>
      </c>
      <c r="F220" s="16">
        <f t="shared" si="11"/>
        <v>2749.3</v>
      </c>
      <c r="G220" s="17">
        <v>0.0014016</v>
      </c>
      <c r="H220" s="31">
        <f t="shared" si="12"/>
        <v>713.4703196347032</v>
      </c>
      <c r="I220" s="36">
        <v>300.9</v>
      </c>
    </row>
    <row r="221" spans="1:9" ht="15">
      <c r="A221" s="24">
        <v>88</v>
      </c>
      <c r="B221" s="13">
        <f t="shared" si="10"/>
        <v>0.021048200378867607</v>
      </c>
      <c r="C221" s="23">
        <v>47.51</v>
      </c>
      <c r="D221" s="16">
        <v>1354.6</v>
      </c>
      <c r="E221" s="15">
        <v>1393.2</v>
      </c>
      <c r="F221" s="16">
        <f t="shared" si="11"/>
        <v>2747.8</v>
      </c>
      <c r="G221" s="17">
        <v>0.0014049</v>
      </c>
      <c r="H221" s="31">
        <f t="shared" si="12"/>
        <v>711.794433767528</v>
      </c>
      <c r="I221" s="36">
        <v>301.7</v>
      </c>
    </row>
    <row r="222" spans="1:9" ht="15">
      <c r="A222" s="24">
        <v>89</v>
      </c>
      <c r="B222" s="13">
        <f t="shared" si="10"/>
        <v>0.020768431983385256</v>
      </c>
      <c r="C222" s="23">
        <v>48.15</v>
      </c>
      <c r="D222" s="16">
        <v>1359.2</v>
      </c>
      <c r="E222" s="15">
        <v>1387</v>
      </c>
      <c r="F222" s="16">
        <f t="shared" si="11"/>
        <v>2746.2</v>
      </c>
      <c r="G222" s="17">
        <v>0.0014082</v>
      </c>
      <c r="H222" s="31">
        <f t="shared" si="12"/>
        <v>710.1264024996449</v>
      </c>
      <c r="I222" s="36">
        <v>302.5</v>
      </c>
    </row>
    <row r="223" spans="1:9" ht="15">
      <c r="A223" s="24">
        <v>90</v>
      </c>
      <c r="B223" s="13">
        <f t="shared" si="10"/>
        <v>0.020496003279360527</v>
      </c>
      <c r="C223" s="23">
        <v>48.79</v>
      </c>
      <c r="D223" s="16">
        <v>1363.7</v>
      </c>
      <c r="E223" s="15">
        <v>1380.9</v>
      </c>
      <c r="F223" s="16">
        <f t="shared" si="11"/>
        <v>2744.6000000000004</v>
      </c>
      <c r="G223" s="17">
        <v>0.0014115</v>
      </c>
      <c r="H223" s="31">
        <f t="shared" si="12"/>
        <v>708.4661707403471</v>
      </c>
      <c r="I223" s="36">
        <v>303.3</v>
      </c>
    </row>
    <row r="224" spans="1:9" ht="15">
      <c r="A224" s="24">
        <v>91</v>
      </c>
      <c r="B224" s="13">
        <f t="shared" si="10"/>
        <v>0.02022653721682848</v>
      </c>
      <c r="C224" s="14">
        <v>49.44</v>
      </c>
      <c r="D224" s="18">
        <v>1368.3</v>
      </c>
      <c r="E224" s="14">
        <v>1374.7</v>
      </c>
      <c r="F224" s="18">
        <f t="shared" si="11"/>
        <v>2743</v>
      </c>
      <c r="G224" s="17">
        <v>0.0014148</v>
      </c>
      <c r="H224" s="31">
        <f t="shared" si="12"/>
        <v>706.8136839129206</v>
      </c>
      <c r="I224" s="36">
        <v>304.1</v>
      </c>
    </row>
    <row r="225" spans="1:9" ht="15">
      <c r="A225" s="24">
        <v>92</v>
      </c>
      <c r="B225" s="13">
        <f t="shared" si="10"/>
        <v>0.019964064683569573</v>
      </c>
      <c r="C225" s="23">
        <v>50.09</v>
      </c>
      <c r="D225" s="16">
        <v>1372.8</v>
      </c>
      <c r="E225" s="15">
        <v>1368.6</v>
      </c>
      <c r="F225" s="16">
        <f t="shared" si="11"/>
        <v>2741.3999999999996</v>
      </c>
      <c r="G225" s="17">
        <v>0.0014181</v>
      </c>
      <c r="H225" s="31">
        <f t="shared" si="12"/>
        <v>705.1688879486637</v>
      </c>
      <c r="I225" s="36">
        <v>304.9</v>
      </c>
    </row>
    <row r="226" spans="1:9" ht="15">
      <c r="A226" s="24">
        <v>93</v>
      </c>
      <c r="B226" s="13">
        <f t="shared" si="10"/>
        <v>0.019708316909735908</v>
      </c>
      <c r="C226" s="23">
        <v>50.74</v>
      </c>
      <c r="D226" s="16">
        <v>1377.2</v>
      </c>
      <c r="E226" s="15">
        <v>1362.5</v>
      </c>
      <c r="F226" s="16">
        <f t="shared" si="11"/>
        <v>2739.7</v>
      </c>
      <c r="G226" s="17">
        <v>0.0014215</v>
      </c>
      <c r="H226" s="31">
        <f t="shared" si="12"/>
        <v>703.4822370735138</v>
      </c>
      <c r="I226" s="36">
        <v>305.7</v>
      </c>
    </row>
    <row r="227" spans="1:9" ht="15">
      <c r="A227" s="24">
        <v>94</v>
      </c>
      <c r="B227" s="13">
        <f t="shared" si="10"/>
        <v>0.019455252918287938</v>
      </c>
      <c r="C227" s="23">
        <v>51.4</v>
      </c>
      <c r="D227" s="16">
        <v>1381.7</v>
      </c>
      <c r="E227" s="15">
        <v>1356.3</v>
      </c>
      <c r="F227" s="16">
        <f t="shared" si="11"/>
        <v>2738</v>
      </c>
      <c r="G227" s="17">
        <v>0.0014249</v>
      </c>
      <c r="H227" s="31">
        <f t="shared" si="12"/>
        <v>701.8036353428311</v>
      </c>
      <c r="I227" s="36">
        <v>306.4</v>
      </c>
    </row>
    <row r="228" spans="1:9" ht="15">
      <c r="A228" s="24">
        <v>95</v>
      </c>
      <c r="B228" s="13">
        <f t="shared" si="10"/>
        <v>0.019208605455243947</v>
      </c>
      <c r="C228" s="23">
        <v>52.06</v>
      </c>
      <c r="D228" s="16">
        <v>1386.1</v>
      </c>
      <c r="E228" s="15">
        <v>1350.2</v>
      </c>
      <c r="F228" s="16">
        <f t="shared" si="11"/>
        <v>2736.3</v>
      </c>
      <c r="G228" s="17">
        <v>0.0014282</v>
      </c>
      <c r="H228" s="31">
        <f t="shared" si="12"/>
        <v>700.1820473323064</v>
      </c>
      <c r="I228" s="36">
        <v>307.2</v>
      </c>
    </row>
    <row r="229" spans="1:9" ht="15">
      <c r="A229" s="24">
        <v>96</v>
      </c>
      <c r="B229" s="13">
        <f t="shared" si="10"/>
        <v>0.018964536317087048</v>
      </c>
      <c r="C229" s="23">
        <v>52.73</v>
      </c>
      <c r="D229" s="16">
        <v>1390.6</v>
      </c>
      <c r="E229" s="15">
        <v>1344.1</v>
      </c>
      <c r="F229" s="16">
        <f t="shared" si="11"/>
        <v>2734.7</v>
      </c>
      <c r="G229" s="17">
        <v>0.0014316</v>
      </c>
      <c r="H229" s="31">
        <f t="shared" si="12"/>
        <v>698.5191394244201</v>
      </c>
      <c r="I229" s="36">
        <v>308</v>
      </c>
    </row>
    <row r="230" spans="1:9" ht="15">
      <c r="A230" s="24">
        <v>97</v>
      </c>
      <c r="B230" s="13">
        <f t="shared" si="10"/>
        <v>0.018726591760299626</v>
      </c>
      <c r="C230" s="23">
        <v>53.4</v>
      </c>
      <c r="D230" s="16">
        <v>1395</v>
      </c>
      <c r="E230" s="15">
        <v>1338</v>
      </c>
      <c r="F230" s="16">
        <f t="shared" si="11"/>
        <v>2733</v>
      </c>
      <c r="G230" s="17">
        <v>0.001435</v>
      </c>
      <c r="H230" s="31">
        <f t="shared" si="12"/>
        <v>696.8641114982578</v>
      </c>
      <c r="I230" s="36">
        <v>308.7</v>
      </c>
    </row>
    <row r="231" spans="1:9" ht="15">
      <c r="A231" s="24">
        <v>98</v>
      </c>
      <c r="B231" s="13">
        <f t="shared" si="10"/>
        <v>0.018494544109487702</v>
      </c>
      <c r="C231" s="23">
        <v>54.07</v>
      </c>
      <c r="D231" s="16">
        <v>1399.3</v>
      </c>
      <c r="E231" s="15">
        <v>1331.9</v>
      </c>
      <c r="F231" s="16">
        <f t="shared" si="11"/>
        <v>2731.2</v>
      </c>
      <c r="G231" s="17">
        <v>0.0014384</v>
      </c>
      <c r="H231" s="31">
        <f t="shared" si="12"/>
        <v>695.2169076751946</v>
      </c>
      <c r="I231" s="36">
        <v>309.5</v>
      </c>
    </row>
    <row r="232" spans="1:9" ht="15">
      <c r="A232" s="24">
        <v>99</v>
      </c>
      <c r="B232" s="13">
        <f t="shared" si="10"/>
        <v>0.0182648401826484</v>
      </c>
      <c r="C232" s="23">
        <v>54.75</v>
      </c>
      <c r="D232" s="16">
        <v>1403.7</v>
      </c>
      <c r="E232" s="15">
        <v>1325.8</v>
      </c>
      <c r="F232" s="16">
        <f t="shared" si="11"/>
        <v>2729.5</v>
      </c>
      <c r="G232" s="17">
        <v>0.0014418</v>
      </c>
      <c r="H232" s="31">
        <f t="shared" si="12"/>
        <v>693.5774726036898</v>
      </c>
      <c r="I232" s="36">
        <v>310.2</v>
      </c>
    </row>
    <row r="233" spans="1:9" ht="15">
      <c r="A233" s="24">
        <v>100</v>
      </c>
      <c r="B233" s="13">
        <f t="shared" si="10"/>
        <v>0.018040772145047807</v>
      </c>
      <c r="C233" s="23">
        <v>55.43</v>
      </c>
      <c r="D233" s="16">
        <v>1408</v>
      </c>
      <c r="E233" s="15">
        <v>1319.7</v>
      </c>
      <c r="F233" s="16">
        <f t="shared" si="11"/>
        <v>2727.7</v>
      </c>
      <c r="G233" s="17">
        <v>0.0014453</v>
      </c>
      <c r="H233" s="31">
        <f t="shared" si="12"/>
        <v>691.897875873521</v>
      </c>
      <c r="I233" s="36">
        <v>311</v>
      </c>
    </row>
    <row r="234" spans="1:9" ht="15">
      <c r="A234" s="12">
        <v>102</v>
      </c>
      <c r="B234" s="13">
        <f t="shared" si="10"/>
        <v>0.017605633802816902</v>
      </c>
      <c r="C234" s="23">
        <v>56.8</v>
      </c>
      <c r="D234" s="16">
        <v>1416.7</v>
      </c>
      <c r="E234" s="15">
        <v>1307.5</v>
      </c>
      <c r="F234" s="16">
        <f t="shared" si="11"/>
        <v>2724.2</v>
      </c>
      <c r="G234" s="17">
        <v>0.0014522</v>
      </c>
      <c r="H234" s="31">
        <f t="shared" si="12"/>
        <v>688.6103842445943</v>
      </c>
      <c r="I234" s="36">
        <v>312.4</v>
      </c>
    </row>
    <row r="235" spans="1:9" ht="15">
      <c r="A235" s="12">
        <v>104</v>
      </c>
      <c r="B235" s="13">
        <f t="shared" si="10"/>
        <v>0.017185083347654236</v>
      </c>
      <c r="C235" s="23">
        <v>58.19</v>
      </c>
      <c r="D235" s="16">
        <v>1425.2</v>
      </c>
      <c r="E235" s="15">
        <v>1295.3</v>
      </c>
      <c r="F235" s="16">
        <f t="shared" si="11"/>
        <v>2720.5</v>
      </c>
      <c r="G235" s="17">
        <v>0.0014591</v>
      </c>
      <c r="H235" s="31">
        <f t="shared" si="12"/>
        <v>685.3539853334247</v>
      </c>
      <c r="I235" s="36">
        <v>313.9</v>
      </c>
    </row>
    <row r="236" spans="1:9" ht="15">
      <c r="A236" s="12">
        <v>106</v>
      </c>
      <c r="B236" s="13">
        <f t="shared" si="10"/>
        <v>0.016778523489932886</v>
      </c>
      <c r="C236" s="23">
        <v>59.6</v>
      </c>
      <c r="D236" s="16">
        <v>1433.7</v>
      </c>
      <c r="E236" s="15">
        <v>1283.1</v>
      </c>
      <c r="F236" s="16">
        <f t="shared" si="11"/>
        <v>2716.8</v>
      </c>
      <c r="G236" s="17">
        <v>0.0014662</v>
      </c>
      <c r="H236" s="31">
        <f t="shared" si="12"/>
        <v>682.0351930159596</v>
      </c>
      <c r="I236" s="36">
        <v>315.3</v>
      </c>
    </row>
    <row r="237" spans="1:9" ht="15">
      <c r="A237" s="24">
        <v>108</v>
      </c>
      <c r="B237" s="13">
        <f t="shared" si="10"/>
        <v>0.016385384237260363</v>
      </c>
      <c r="C237" s="23">
        <v>61.03</v>
      </c>
      <c r="D237" s="16">
        <v>1442.2</v>
      </c>
      <c r="E237" s="15">
        <v>1270.9</v>
      </c>
      <c r="F237" s="16">
        <f t="shared" si="11"/>
        <v>2713.1000000000004</v>
      </c>
      <c r="G237" s="17">
        <v>0.0014733</v>
      </c>
      <c r="H237" s="31">
        <f t="shared" si="12"/>
        <v>678.7483879725785</v>
      </c>
      <c r="I237" s="36">
        <v>316.7</v>
      </c>
    </row>
    <row r="238" spans="1:9" ht="15">
      <c r="A238" s="24">
        <v>110</v>
      </c>
      <c r="B238" s="13">
        <f t="shared" si="10"/>
        <v>0.016005121638924456</v>
      </c>
      <c r="C238" s="23">
        <v>62.48</v>
      </c>
      <c r="D238" s="16">
        <v>1450.6</v>
      </c>
      <c r="E238" s="15">
        <v>1258.7</v>
      </c>
      <c r="F238" s="16">
        <f t="shared" si="11"/>
        <v>2709.3</v>
      </c>
      <c r="G238" s="17">
        <v>0.00148</v>
      </c>
      <c r="H238" s="31">
        <f t="shared" si="12"/>
        <v>675.6756756756757</v>
      </c>
      <c r="I238" s="36">
        <v>318.1</v>
      </c>
    </row>
    <row r="239" spans="1:9" ht="15">
      <c r="A239" s="12">
        <v>112</v>
      </c>
      <c r="B239" s="13">
        <f t="shared" si="10"/>
        <v>0.01563966218329684</v>
      </c>
      <c r="C239" s="23">
        <v>63.94</v>
      </c>
      <c r="D239" s="16">
        <v>1458.9</v>
      </c>
      <c r="E239" s="15">
        <v>1246.5</v>
      </c>
      <c r="F239" s="16">
        <f t="shared" si="11"/>
        <v>2705.4</v>
      </c>
      <c r="G239" s="17">
        <v>0.001488</v>
      </c>
      <c r="H239" s="31">
        <f t="shared" si="12"/>
        <v>672.0430107526882</v>
      </c>
      <c r="I239" s="36">
        <v>319.4</v>
      </c>
    </row>
    <row r="240" spans="1:9" ht="15">
      <c r="A240" s="12">
        <v>114</v>
      </c>
      <c r="B240" s="13">
        <f t="shared" si="10"/>
        <v>0.015283509093687909</v>
      </c>
      <c r="C240" s="23">
        <v>65.43</v>
      </c>
      <c r="D240" s="16">
        <v>1467.2</v>
      </c>
      <c r="E240" s="15">
        <v>1234.3</v>
      </c>
      <c r="F240" s="16">
        <f t="shared" si="11"/>
        <v>2701.5</v>
      </c>
      <c r="G240" s="17">
        <v>0.001495</v>
      </c>
      <c r="H240" s="31">
        <f t="shared" si="12"/>
        <v>668.8963210702341</v>
      </c>
      <c r="I240" s="36">
        <v>320.7</v>
      </c>
    </row>
    <row r="241" spans="1:9" ht="15">
      <c r="A241" s="12">
        <v>116</v>
      </c>
      <c r="B241" s="13">
        <f t="shared" si="10"/>
        <v>0.014940983116689076</v>
      </c>
      <c r="C241" s="23">
        <v>66.93</v>
      </c>
      <c r="D241" s="16">
        <v>1475.4</v>
      </c>
      <c r="E241" s="15">
        <v>1222</v>
      </c>
      <c r="F241" s="16">
        <f t="shared" si="11"/>
        <v>2697.4</v>
      </c>
      <c r="G241" s="17">
        <v>0.001502</v>
      </c>
      <c r="H241" s="31">
        <f t="shared" si="12"/>
        <v>665.7789613848201</v>
      </c>
      <c r="I241" s="36">
        <v>322.1</v>
      </c>
    </row>
    <row r="242" spans="1:9" ht="15">
      <c r="A242" s="24">
        <v>118</v>
      </c>
      <c r="B242" s="13">
        <f t="shared" si="10"/>
        <v>0.01460706982179375</v>
      </c>
      <c r="C242" s="23">
        <v>68.46</v>
      </c>
      <c r="D242" s="16">
        <v>1483.6</v>
      </c>
      <c r="E242" s="15">
        <v>1209.7</v>
      </c>
      <c r="F242" s="16">
        <f t="shared" si="11"/>
        <v>2693.3</v>
      </c>
      <c r="G242" s="17">
        <v>0.00151</v>
      </c>
      <c r="H242" s="31">
        <f t="shared" si="12"/>
        <v>662.251655629139</v>
      </c>
      <c r="I242" s="36">
        <v>323.4</v>
      </c>
    </row>
    <row r="243" spans="1:9" ht="15">
      <c r="A243" s="24">
        <v>120</v>
      </c>
      <c r="B243" s="13">
        <f t="shared" si="10"/>
        <v>0.0142836737608913</v>
      </c>
      <c r="C243" s="23">
        <v>70.01</v>
      </c>
      <c r="D243" s="16">
        <v>1491.8</v>
      </c>
      <c r="E243" s="15">
        <v>1197.4</v>
      </c>
      <c r="F243" s="16">
        <f t="shared" si="11"/>
        <v>2689.2</v>
      </c>
      <c r="G243" s="17">
        <v>0.001517</v>
      </c>
      <c r="H243" s="31">
        <f t="shared" si="12"/>
        <v>659.1957811470007</v>
      </c>
      <c r="I243" s="36">
        <v>324.7</v>
      </c>
    </row>
    <row r="244" spans="1:9" ht="15">
      <c r="A244" s="12">
        <v>122</v>
      </c>
      <c r="B244" s="13">
        <f t="shared" si="10"/>
        <v>0.013968431345159939</v>
      </c>
      <c r="C244" s="23">
        <v>71.59</v>
      </c>
      <c r="D244" s="16">
        <v>1499.9</v>
      </c>
      <c r="E244" s="15">
        <v>1185</v>
      </c>
      <c r="F244" s="16">
        <f t="shared" si="11"/>
        <v>2684.9</v>
      </c>
      <c r="G244" s="17">
        <v>0.001525</v>
      </c>
      <c r="H244" s="31">
        <f t="shared" si="12"/>
        <v>655.7377049180327</v>
      </c>
      <c r="I244" s="36">
        <v>325.9</v>
      </c>
    </row>
    <row r="245" spans="1:9" ht="15">
      <c r="A245" s="12">
        <v>124</v>
      </c>
      <c r="B245" s="13">
        <f t="shared" si="10"/>
        <v>0.013663068725235688</v>
      </c>
      <c r="C245" s="23">
        <v>73.19</v>
      </c>
      <c r="D245" s="16">
        <v>1508</v>
      </c>
      <c r="E245" s="15">
        <v>1172.6</v>
      </c>
      <c r="F245" s="16">
        <f t="shared" si="11"/>
        <v>2680.6</v>
      </c>
      <c r="G245" s="17">
        <v>0.001533</v>
      </c>
      <c r="H245" s="31">
        <f t="shared" si="12"/>
        <v>652.3157208088714</v>
      </c>
      <c r="I245" s="36">
        <v>327.2</v>
      </c>
    </row>
    <row r="246" spans="1:9" ht="15">
      <c r="A246" s="12">
        <v>126</v>
      </c>
      <c r="B246" s="13">
        <f t="shared" si="10"/>
        <v>0.01336719689881032</v>
      </c>
      <c r="C246" s="23">
        <v>74.81</v>
      </c>
      <c r="D246" s="16">
        <v>1516</v>
      </c>
      <c r="E246" s="15">
        <v>1160.1</v>
      </c>
      <c r="F246" s="16">
        <f t="shared" si="11"/>
        <v>2676.1</v>
      </c>
      <c r="G246" s="17">
        <v>0.001541</v>
      </c>
      <c r="H246" s="31">
        <f t="shared" si="12"/>
        <v>648.9292667099286</v>
      </c>
      <c r="I246" s="36">
        <v>328.4</v>
      </c>
    </row>
    <row r="247" spans="1:9" ht="15">
      <c r="A247" s="24">
        <v>128</v>
      </c>
      <c r="B247" s="13">
        <f t="shared" si="10"/>
        <v>0.013078733978550878</v>
      </c>
      <c r="C247" s="23">
        <v>76.46</v>
      </c>
      <c r="D247" s="16">
        <v>1524</v>
      </c>
      <c r="E247" s="15">
        <v>1147.6</v>
      </c>
      <c r="F247" s="16">
        <f t="shared" si="11"/>
        <v>2671.6</v>
      </c>
      <c r="G247" s="17">
        <v>0.001549</v>
      </c>
      <c r="H247" s="31">
        <f t="shared" si="12"/>
        <v>645.5777921239509</v>
      </c>
      <c r="I247" s="36">
        <v>329.6</v>
      </c>
    </row>
    <row r="248" spans="1:9" ht="15">
      <c r="A248" s="24">
        <v>130</v>
      </c>
      <c r="B248" s="13">
        <f t="shared" si="10"/>
        <v>0.012797542871768621</v>
      </c>
      <c r="C248" s="23">
        <v>78.14</v>
      </c>
      <c r="D248" s="16">
        <v>1532</v>
      </c>
      <c r="E248" s="15">
        <v>1135</v>
      </c>
      <c r="F248" s="16">
        <f t="shared" si="11"/>
        <v>2667</v>
      </c>
      <c r="G248" s="17">
        <v>0.001557</v>
      </c>
      <c r="H248" s="31">
        <f t="shared" si="12"/>
        <v>642.2607578676943</v>
      </c>
      <c r="I248" s="36">
        <v>330.8</v>
      </c>
    </row>
    <row r="249" spans="1:9" ht="15">
      <c r="A249" s="12">
        <v>132</v>
      </c>
      <c r="B249" s="13">
        <f t="shared" si="10"/>
        <v>0.012523481527864748</v>
      </c>
      <c r="C249" s="23">
        <v>79.85</v>
      </c>
      <c r="D249" s="16">
        <v>1540</v>
      </c>
      <c r="E249" s="15">
        <v>1122.3</v>
      </c>
      <c r="F249" s="16">
        <f t="shared" si="11"/>
        <v>2662.3</v>
      </c>
      <c r="G249" s="17">
        <v>0.001565</v>
      </c>
      <c r="H249" s="31">
        <f t="shared" si="12"/>
        <v>638.9776357827476</v>
      </c>
      <c r="I249" s="36">
        <v>332</v>
      </c>
    </row>
    <row r="250" spans="1:9" ht="15">
      <c r="A250" s="12">
        <v>134</v>
      </c>
      <c r="B250" s="13">
        <f t="shared" si="10"/>
        <v>0.012256403971074886</v>
      </c>
      <c r="C250" s="14">
        <v>81.59</v>
      </c>
      <c r="D250" s="16">
        <v>1547.9</v>
      </c>
      <c r="E250" s="15">
        <v>1109.5</v>
      </c>
      <c r="F250" s="16">
        <f t="shared" si="11"/>
        <v>2657.4</v>
      </c>
      <c r="G250" s="17">
        <v>0.001574</v>
      </c>
      <c r="H250" s="31">
        <f t="shared" si="12"/>
        <v>635.3240152477763</v>
      </c>
      <c r="I250" s="36">
        <v>333.2</v>
      </c>
    </row>
    <row r="251" spans="1:9" ht="15">
      <c r="A251" s="12">
        <v>136</v>
      </c>
      <c r="B251" s="13">
        <f t="shared" si="10"/>
        <v>0.01199616122840691</v>
      </c>
      <c r="C251" s="14">
        <v>83.36</v>
      </c>
      <c r="D251" s="16">
        <v>1555.8</v>
      </c>
      <c r="E251" s="15">
        <v>1096.7</v>
      </c>
      <c r="F251" s="16">
        <f t="shared" si="11"/>
        <v>2652.5</v>
      </c>
      <c r="G251" s="17">
        <v>0.001582</v>
      </c>
      <c r="H251" s="31">
        <f t="shared" si="12"/>
        <v>632.1112515802781</v>
      </c>
      <c r="I251" s="36">
        <v>334.4</v>
      </c>
    </row>
    <row r="252" spans="1:9" ht="15">
      <c r="A252" s="24">
        <v>138</v>
      </c>
      <c r="B252" s="13">
        <f t="shared" si="10"/>
        <v>0.011742602160638799</v>
      </c>
      <c r="C252" s="14">
        <v>85.16</v>
      </c>
      <c r="D252" s="16">
        <v>1563.7</v>
      </c>
      <c r="E252" s="15">
        <v>1083.8</v>
      </c>
      <c r="F252" s="16">
        <f t="shared" si="11"/>
        <v>2647.5</v>
      </c>
      <c r="G252" s="17">
        <v>0.001591</v>
      </c>
      <c r="H252" s="31">
        <f t="shared" si="12"/>
        <v>628.5355122564425</v>
      </c>
      <c r="I252" s="36">
        <v>335.5</v>
      </c>
    </row>
    <row r="253" spans="1:9" ht="15">
      <c r="A253" s="24">
        <v>140</v>
      </c>
      <c r="B253" s="13">
        <f t="shared" si="10"/>
        <v>0.011495574203931488</v>
      </c>
      <c r="C253" s="14">
        <v>86.99</v>
      </c>
      <c r="D253" s="16">
        <v>1571.6</v>
      </c>
      <c r="E253" s="15">
        <v>1070.7</v>
      </c>
      <c r="F253" s="16">
        <f t="shared" si="11"/>
        <v>2642.3</v>
      </c>
      <c r="G253" s="17">
        <v>0.0016</v>
      </c>
      <c r="H253" s="31">
        <f t="shared" si="12"/>
        <v>625</v>
      </c>
      <c r="I253" s="36">
        <v>336.6</v>
      </c>
    </row>
    <row r="254" spans="1:9" ht="15">
      <c r="A254" s="12">
        <v>142</v>
      </c>
      <c r="B254" s="13">
        <f t="shared" si="10"/>
        <v>0.011253657438667568</v>
      </c>
      <c r="C254" s="14">
        <v>88.86</v>
      </c>
      <c r="D254" s="16">
        <v>1579.5</v>
      </c>
      <c r="E254" s="15">
        <v>1057.6</v>
      </c>
      <c r="F254" s="16">
        <f t="shared" si="11"/>
        <v>2637.1</v>
      </c>
      <c r="G254" s="17">
        <v>0.001608</v>
      </c>
      <c r="H254" s="31">
        <f t="shared" si="12"/>
        <v>621.8905472636816</v>
      </c>
      <c r="I254" s="36">
        <v>337.8</v>
      </c>
    </row>
    <row r="255" spans="1:9" ht="15">
      <c r="A255" s="12">
        <v>144</v>
      </c>
      <c r="B255" s="13">
        <f t="shared" si="10"/>
        <v>0.011016855789357717</v>
      </c>
      <c r="C255" s="14">
        <v>90.77</v>
      </c>
      <c r="D255" s="16">
        <v>1587.4</v>
      </c>
      <c r="E255" s="15">
        <v>1044.4</v>
      </c>
      <c r="F255" s="16">
        <f t="shared" si="11"/>
        <v>2631.8</v>
      </c>
      <c r="G255" s="17">
        <v>0.001617</v>
      </c>
      <c r="H255" s="31">
        <f t="shared" si="12"/>
        <v>618.4291898577613</v>
      </c>
      <c r="I255" s="36">
        <v>338.9</v>
      </c>
    </row>
    <row r="256" spans="1:9" ht="15">
      <c r="A256" s="12">
        <v>146</v>
      </c>
      <c r="B256" s="13">
        <f t="shared" si="10"/>
        <v>0.0107863229425089</v>
      </c>
      <c r="C256" s="14">
        <v>92.71</v>
      </c>
      <c r="D256" s="16">
        <v>1595.3</v>
      </c>
      <c r="E256" s="15">
        <v>1031</v>
      </c>
      <c r="F256" s="16">
        <f t="shared" si="11"/>
        <v>2626.3</v>
      </c>
      <c r="G256" s="17">
        <v>0.001625</v>
      </c>
      <c r="H256" s="31">
        <f t="shared" si="12"/>
        <v>615.3846153846154</v>
      </c>
      <c r="I256" s="36">
        <v>340</v>
      </c>
    </row>
    <row r="257" spans="1:9" ht="15">
      <c r="A257" s="24">
        <v>148</v>
      </c>
      <c r="B257" s="13">
        <f t="shared" si="10"/>
        <v>0.010560777273207308</v>
      </c>
      <c r="C257" s="14">
        <v>94.69</v>
      </c>
      <c r="D257" s="16">
        <v>1603.1</v>
      </c>
      <c r="E257" s="15">
        <v>1017.6</v>
      </c>
      <c r="F257" s="16">
        <f t="shared" si="11"/>
        <v>2620.7</v>
      </c>
      <c r="G257" s="17">
        <v>0.001635</v>
      </c>
      <c r="H257" s="31">
        <f t="shared" si="12"/>
        <v>611.6207951070337</v>
      </c>
      <c r="I257" s="36">
        <v>341.1</v>
      </c>
    </row>
    <row r="258" spans="1:9" ht="15">
      <c r="A258" s="24">
        <v>150</v>
      </c>
      <c r="B258" s="13">
        <f t="shared" si="10"/>
        <v>0.010340192327577293</v>
      </c>
      <c r="C258" s="14">
        <v>96.71</v>
      </c>
      <c r="D258" s="16">
        <v>1611</v>
      </c>
      <c r="E258" s="15">
        <v>1004</v>
      </c>
      <c r="F258" s="16">
        <f t="shared" si="11"/>
        <v>2615</v>
      </c>
      <c r="G258" s="17">
        <v>0.001644</v>
      </c>
      <c r="H258" s="31">
        <f t="shared" si="12"/>
        <v>608.272506082725</v>
      </c>
      <c r="I258" s="36">
        <v>342.1</v>
      </c>
    </row>
    <row r="259" spans="1:9" ht="15">
      <c r="A259" s="12">
        <v>152</v>
      </c>
      <c r="B259" s="13">
        <f aca="true" t="shared" si="13" ref="B259:B294">1/C259</f>
        <v>0.010124531740407007</v>
      </c>
      <c r="C259" s="14">
        <v>98.77</v>
      </c>
      <c r="D259" s="16">
        <v>1618.9</v>
      </c>
      <c r="E259" s="15">
        <v>990.3</v>
      </c>
      <c r="F259" s="16">
        <f t="shared" si="11"/>
        <v>2609.2</v>
      </c>
      <c r="G259" s="17">
        <v>0.001653</v>
      </c>
      <c r="H259" s="31">
        <f t="shared" si="12"/>
        <v>604.9606775559589</v>
      </c>
      <c r="I259" s="36">
        <v>343.2</v>
      </c>
    </row>
    <row r="260" spans="1:9" ht="15">
      <c r="A260" s="12">
        <v>154</v>
      </c>
      <c r="B260" s="13">
        <f t="shared" si="13"/>
        <v>0.009910802775024777</v>
      </c>
      <c r="C260" s="15">
        <v>100.9</v>
      </c>
      <c r="D260" s="16">
        <v>1626.8</v>
      </c>
      <c r="E260" s="15">
        <v>976.5</v>
      </c>
      <c r="F260" s="16">
        <f aca="true" t="shared" si="14" ref="F260:F294">D260+E260</f>
        <v>2603.3</v>
      </c>
      <c r="G260" s="17">
        <v>0.001663</v>
      </c>
      <c r="H260" s="31">
        <f aca="true" t="shared" si="15" ref="H260:H294">1/G260</f>
        <v>601.3229104028864</v>
      </c>
      <c r="I260" s="36">
        <v>344.2</v>
      </c>
    </row>
    <row r="261" spans="1:9" ht="15">
      <c r="A261" s="12">
        <v>156</v>
      </c>
      <c r="B261" s="13">
        <f t="shared" si="13"/>
        <v>0.009708737864077669</v>
      </c>
      <c r="C261" s="15">
        <v>103</v>
      </c>
      <c r="D261" s="16">
        <v>1634.7</v>
      </c>
      <c r="E261" s="15">
        <v>962.6</v>
      </c>
      <c r="F261" s="16">
        <f t="shared" si="14"/>
        <v>2597.3</v>
      </c>
      <c r="G261" s="17">
        <v>0.001673</v>
      </c>
      <c r="H261" s="31">
        <f t="shared" si="15"/>
        <v>597.7286312014345</v>
      </c>
      <c r="I261" s="36">
        <v>345.3</v>
      </c>
    </row>
    <row r="262" spans="1:9" ht="15">
      <c r="A262" s="24">
        <v>158</v>
      </c>
      <c r="B262" s="13">
        <f t="shared" si="13"/>
        <v>0.009505703422053232</v>
      </c>
      <c r="C262" s="15">
        <v>105.2</v>
      </c>
      <c r="D262" s="16">
        <v>1642.6</v>
      </c>
      <c r="E262" s="15">
        <v>948.5</v>
      </c>
      <c r="F262" s="16">
        <f t="shared" si="14"/>
        <v>2591.1</v>
      </c>
      <c r="G262" s="17">
        <v>0.001683</v>
      </c>
      <c r="H262" s="31">
        <f t="shared" si="15"/>
        <v>594.1770647653001</v>
      </c>
      <c r="I262" s="36">
        <v>346.3</v>
      </c>
    </row>
    <row r="263" spans="1:9" ht="15">
      <c r="A263" s="24">
        <v>160</v>
      </c>
      <c r="B263" s="13">
        <f t="shared" si="13"/>
        <v>0.009310986964618248</v>
      </c>
      <c r="C263" s="15">
        <v>107.4</v>
      </c>
      <c r="D263" s="16">
        <v>1650.5</v>
      </c>
      <c r="E263" s="15">
        <v>934.3</v>
      </c>
      <c r="F263" s="16">
        <f t="shared" si="14"/>
        <v>2584.8</v>
      </c>
      <c r="G263" s="17">
        <v>0.001693</v>
      </c>
      <c r="H263" s="31">
        <f t="shared" si="15"/>
        <v>590.6674542232723</v>
      </c>
      <c r="I263" s="36">
        <v>347.3</v>
      </c>
    </row>
    <row r="264" spans="1:9" ht="15">
      <c r="A264" s="12">
        <v>162</v>
      </c>
      <c r="B264" s="13">
        <f t="shared" si="13"/>
        <v>0.009115770282588878</v>
      </c>
      <c r="C264" s="15">
        <v>109.7</v>
      </c>
      <c r="D264" s="16">
        <v>1658.5</v>
      </c>
      <c r="E264" s="15">
        <v>920</v>
      </c>
      <c r="F264" s="16">
        <f t="shared" si="14"/>
        <v>2578.5</v>
      </c>
      <c r="G264" s="17">
        <v>0.001704</v>
      </c>
      <c r="H264" s="31">
        <f t="shared" si="15"/>
        <v>586.8544600938967</v>
      </c>
      <c r="I264" s="36">
        <v>348.3</v>
      </c>
    </row>
    <row r="265" spans="1:9" ht="15">
      <c r="A265" s="12">
        <v>164</v>
      </c>
      <c r="B265" s="13">
        <f t="shared" si="13"/>
        <v>0.008928571428571428</v>
      </c>
      <c r="C265" s="15">
        <v>112</v>
      </c>
      <c r="D265" s="16">
        <v>1666.5</v>
      </c>
      <c r="E265" s="15">
        <v>905.6</v>
      </c>
      <c r="F265" s="16">
        <f t="shared" si="14"/>
        <v>2572.1</v>
      </c>
      <c r="G265" s="17">
        <v>0.001715</v>
      </c>
      <c r="H265" s="31">
        <f t="shared" si="15"/>
        <v>583.0903790087464</v>
      </c>
      <c r="I265" s="36">
        <v>349.3</v>
      </c>
    </row>
    <row r="266" spans="1:9" ht="15">
      <c r="A266" s="12">
        <v>166</v>
      </c>
      <c r="B266" s="13">
        <f t="shared" si="13"/>
        <v>0.00874125874125874</v>
      </c>
      <c r="C266" s="15">
        <v>114.4</v>
      </c>
      <c r="D266" s="16">
        <v>1674.5</v>
      </c>
      <c r="E266" s="15">
        <v>891</v>
      </c>
      <c r="F266" s="16">
        <f t="shared" si="14"/>
        <v>2565.5</v>
      </c>
      <c r="G266" s="17">
        <v>0.001726</v>
      </c>
      <c r="H266" s="31">
        <f t="shared" si="15"/>
        <v>579.3742757821552</v>
      </c>
      <c r="I266" s="36">
        <v>350.3</v>
      </c>
    </row>
    <row r="267" spans="1:9" ht="15">
      <c r="A267" s="24">
        <v>168</v>
      </c>
      <c r="B267" s="13">
        <f t="shared" si="13"/>
        <v>0.00855431993156544</v>
      </c>
      <c r="C267" s="15">
        <v>116.9</v>
      </c>
      <c r="D267" s="16">
        <v>1683</v>
      </c>
      <c r="E267" s="15">
        <v>875.6</v>
      </c>
      <c r="F267" s="16">
        <f t="shared" si="14"/>
        <v>2558.6</v>
      </c>
      <c r="G267" s="17">
        <v>0.001737</v>
      </c>
      <c r="H267" s="31">
        <f t="shared" si="15"/>
        <v>575.7052389176741</v>
      </c>
      <c r="I267" s="36">
        <v>351.3</v>
      </c>
    </row>
    <row r="268" spans="1:9" ht="15">
      <c r="A268" s="24">
        <v>170</v>
      </c>
      <c r="B268" s="13">
        <f t="shared" si="13"/>
        <v>0.008368200836820083</v>
      </c>
      <c r="C268" s="15">
        <v>119.5</v>
      </c>
      <c r="D268" s="16">
        <v>1691.7</v>
      </c>
      <c r="E268" s="15">
        <v>859.9</v>
      </c>
      <c r="F268" s="16">
        <f t="shared" si="14"/>
        <v>2551.6</v>
      </c>
      <c r="G268" s="17">
        <v>0.001748</v>
      </c>
      <c r="H268" s="31">
        <f t="shared" si="15"/>
        <v>572.0823798627002</v>
      </c>
      <c r="I268" s="36">
        <v>352.3</v>
      </c>
    </row>
    <row r="269" spans="1:9" ht="15">
      <c r="A269" s="12">
        <v>172</v>
      </c>
      <c r="B269" s="13">
        <f t="shared" si="13"/>
        <v>0.00819000819000819</v>
      </c>
      <c r="C269" s="15">
        <v>122.1</v>
      </c>
      <c r="D269" s="16">
        <v>1700.4</v>
      </c>
      <c r="E269" s="15">
        <v>844.1</v>
      </c>
      <c r="F269" s="16">
        <f t="shared" si="14"/>
        <v>2544.5</v>
      </c>
      <c r="G269" s="17">
        <v>0.00176</v>
      </c>
      <c r="H269" s="31">
        <f t="shared" si="15"/>
        <v>568.1818181818181</v>
      </c>
      <c r="I269" s="36">
        <v>353.2</v>
      </c>
    </row>
    <row r="270" spans="1:9" ht="15">
      <c r="A270" s="12">
        <v>174</v>
      </c>
      <c r="B270" s="13">
        <f t="shared" si="13"/>
        <v>0.008012820512820514</v>
      </c>
      <c r="C270" s="15">
        <v>124.8</v>
      </c>
      <c r="D270" s="16">
        <v>1709</v>
      </c>
      <c r="E270" s="15">
        <v>828.1</v>
      </c>
      <c r="F270" s="16">
        <f t="shared" si="14"/>
        <v>2537.1</v>
      </c>
      <c r="G270" s="17">
        <v>0.00172</v>
      </c>
      <c r="H270" s="31">
        <f t="shared" si="15"/>
        <v>581.3953488372093</v>
      </c>
      <c r="I270" s="36">
        <v>354.2</v>
      </c>
    </row>
    <row r="271" spans="1:9" ht="15">
      <c r="A271" s="12">
        <v>176</v>
      </c>
      <c r="B271" s="13">
        <f t="shared" si="13"/>
        <v>0.007836990595611286</v>
      </c>
      <c r="C271" s="15">
        <v>127.6</v>
      </c>
      <c r="D271" s="16">
        <v>1717.6</v>
      </c>
      <c r="E271" s="15">
        <v>811.9</v>
      </c>
      <c r="F271" s="16">
        <f t="shared" si="14"/>
        <v>2529.5</v>
      </c>
      <c r="G271" s="17">
        <v>0.001785</v>
      </c>
      <c r="H271" s="31">
        <f t="shared" si="15"/>
        <v>560.2240896358544</v>
      </c>
      <c r="I271" s="36">
        <v>355.1</v>
      </c>
    </row>
    <row r="272" spans="1:9" ht="15">
      <c r="A272" s="24">
        <v>178</v>
      </c>
      <c r="B272" s="13">
        <f t="shared" si="13"/>
        <v>0.007668711656441718</v>
      </c>
      <c r="C272" s="15">
        <v>130.4</v>
      </c>
      <c r="D272" s="16">
        <v>1726.2</v>
      </c>
      <c r="E272" s="15">
        <v>795.6</v>
      </c>
      <c r="F272" s="16">
        <f t="shared" si="14"/>
        <v>2521.8</v>
      </c>
      <c r="G272" s="17">
        <v>0.001798</v>
      </c>
      <c r="H272" s="31">
        <f t="shared" si="15"/>
        <v>556.1735261401558</v>
      </c>
      <c r="I272" s="36">
        <v>356</v>
      </c>
    </row>
    <row r="273" spans="1:9" ht="15">
      <c r="A273" s="24">
        <v>180</v>
      </c>
      <c r="B273" s="13">
        <f t="shared" si="13"/>
        <v>0.0074962518740629685</v>
      </c>
      <c r="C273" s="15">
        <v>133.4</v>
      </c>
      <c r="D273" s="16">
        <v>1734.8</v>
      </c>
      <c r="E273" s="15">
        <v>779.1</v>
      </c>
      <c r="F273" s="16">
        <f t="shared" si="14"/>
        <v>2513.9</v>
      </c>
      <c r="G273" s="17">
        <v>0.001812</v>
      </c>
      <c r="H273" s="31">
        <f t="shared" si="15"/>
        <v>551.8763796909492</v>
      </c>
      <c r="I273" s="36">
        <v>357</v>
      </c>
    </row>
    <row r="274" spans="1:9" ht="15">
      <c r="A274" s="12">
        <v>182</v>
      </c>
      <c r="B274" s="13">
        <f t="shared" si="13"/>
        <v>0.007331378299120234</v>
      </c>
      <c r="C274" s="15">
        <v>136.4</v>
      </c>
      <c r="D274" s="16">
        <v>1743.4</v>
      </c>
      <c r="E274" s="15">
        <v>762.3</v>
      </c>
      <c r="F274" s="16">
        <f t="shared" si="14"/>
        <v>2505.7</v>
      </c>
      <c r="G274" s="17">
        <v>0.001826</v>
      </c>
      <c r="H274" s="31">
        <f t="shared" si="15"/>
        <v>547.645125958379</v>
      </c>
      <c r="I274" s="36">
        <v>357.9</v>
      </c>
    </row>
    <row r="275" spans="1:9" ht="15">
      <c r="A275" s="12">
        <v>184</v>
      </c>
      <c r="B275" s="13">
        <f t="shared" si="13"/>
        <v>0.0071633237822349575</v>
      </c>
      <c r="C275" s="15">
        <v>139.6</v>
      </c>
      <c r="D275" s="16">
        <v>1752.1</v>
      </c>
      <c r="E275" s="15">
        <v>745.3</v>
      </c>
      <c r="F275" s="16">
        <f t="shared" si="14"/>
        <v>2497.3999999999996</v>
      </c>
      <c r="G275" s="17">
        <v>0.00184</v>
      </c>
      <c r="H275" s="31">
        <f t="shared" si="15"/>
        <v>543.4782608695652</v>
      </c>
      <c r="I275" s="36">
        <v>358.8</v>
      </c>
    </row>
    <row r="276" spans="1:9" ht="15">
      <c r="A276" s="12">
        <v>186</v>
      </c>
      <c r="B276" s="13">
        <f t="shared" si="13"/>
        <v>0.007002801120448179</v>
      </c>
      <c r="C276" s="15">
        <v>142.8</v>
      </c>
      <c r="D276" s="16">
        <v>1760.9</v>
      </c>
      <c r="E276" s="15">
        <v>727.9</v>
      </c>
      <c r="F276" s="16">
        <f t="shared" si="14"/>
        <v>2488.8</v>
      </c>
      <c r="G276" s="17">
        <v>0.001856</v>
      </c>
      <c r="H276" s="31">
        <f t="shared" si="15"/>
        <v>538.7931034482758</v>
      </c>
      <c r="I276" s="36">
        <v>359.7</v>
      </c>
    </row>
    <row r="277" spans="1:9" ht="15">
      <c r="A277" s="24">
        <v>188</v>
      </c>
      <c r="B277" s="13">
        <f t="shared" si="13"/>
        <v>0.006839945280437757</v>
      </c>
      <c r="C277" s="15">
        <v>146.2</v>
      </c>
      <c r="D277" s="16">
        <v>1769.7</v>
      </c>
      <c r="E277" s="15">
        <v>710.1</v>
      </c>
      <c r="F277" s="16">
        <f t="shared" si="14"/>
        <v>2479.8</v>
      </c>
      <c r="G277" s="17">
        <v>0.001873</v>
      </c>
      <c r="H277" s="31">
        <f t="shared" si="15"/>
        <v>533.9028296849973</v>
      </c>
      <c r="I277" s="36">
        <v>360.6</v>
      </c>
    </row>
    <row r="278" spans="1:9" ht="15">
      <c r="A278" s="24">
        <v>190</v>
      </c>
      <c r="B278" s="13">
        <f t="shared" si="13"/>
        <v>0.006675567423230974</v>
      </c>
      <c r="C278" s="15">
        <v>149.8</v>
      </c>
      <c r="D278" s="16">
        <v>1778.7</v>
      </c>
      <c r="E278" s="15">
        <v>692</v>
      </c>
      <c r="F278" s="16">
        <f t="shared" si="14"/>
        <v>2470.7</v>
      </c>
      <c r="G278" s="17">
        <v>0.00189</v>
      </c>
      <c r="H278" s="31">
        <f t="shared" si="15"/>
        <v>529.1005291005291</v>
      </c>
      <c r="I278" s="36">
        <v>361.4</v>
      </c>
    </row>
    <row r="279" spans="1:9" ht="15">
      <c r="A279" s="12">
        <v>192</v>
      </c>
      <c r="B279" s="13">
        <f t="shared" si="13"/>
        <v>0.006518904823989569</v>
      </c>
      <c r="C279" s="15">
        <v>153.4</v>
      </c>
      <c r="D279" s="16">
        <v>1787.8</v>
      </c>
      <c r="E279" s="15">
        <v>673.3</v>
      </c>
      <c r="F279" s="16">
        <f t="shared" si="14"/>
        <v>2461.1</v>
      </c>
      <c r="G279" s="17">
        <v>0.001906</v>
      </c>
      <c r="H279" s="31">
        <f t="shared" si="15"/>
        <v>524.6589716684156</v>
      </c>
      <c r="I279" s="36">
        <v>362.3</v>
      </c>
    </row>
    <row r="280" spans="1:9" ht="15">
      <c r="A280" s="12">
        <v>194</v>
      </c>
      <c r="B280" s="13">
        <f t="shared" si="13"/>
        <v>0.006357279084551811</v>
      </c>
      <c r="C280" s="15">
        <v>157.3</v>
      </c>
      <c r="D280" s="16">
        <v>1797</v>
      </c>
      <c r="E280" s="15">
        <v>654.1</v>
      </c>
      <c r="F280" s="16">
        <f t="shared" si="14"/>
        <v>2451.1</v>
      </c>
      <c r="G280" s="17">
        <v>0.001923</v>
      </c>
      <c r="H280" s="31">
        <f t="shared" si="15"/>
        <v>520.0208008320333</v>
      </c>
      <c r="I280" s="36">
        <v>363.2</v>
      </c>
    </row>
    <row r="281" spans="1:9" ht="15">
      <c r="A281" s="12">
        <v>196</v>
      </c>
      <c r="B281" s="13">
        <f t="shared" si="13"/>
        <v>0.00619962802231866</v>
      </c>
      <c r="C281" s="15">
        <v>161.3</v>
      </c>
      <c r="D281" s="16">
        <v>1806.5</v>
      </c>
      <c r="E281" s="15">
        <v>634.2</v>
      </c>
      <c r="F281" s="16">
        <f t="shared" si="14"/>
        <v>2440.7</v>
      </c>
      <c r="G281" s="17">
        <v>0.001942</v>
      </c>
      <c r="H281" s="31">
        <f t="shared" si="15"/>
        <v>514.9330587023687</v>
      </c>
      <c r="I281" s="36">
        <v>364</v>
      </c>
    </row>
    <row r="282" spans="1:9" ht="15">
      <c r="A282" s="24">
        <v>198</v>
      </c>
      <c r="B282" s="13">
        <f t="shared" si="13"/>
        <v>0.006038647342995169</v>
      </c>
      <c r="C282" s="15">
        <v>165.6</v>
      </c>
      <c r="D282" s="16">
        <v>1816.3</v>
      </c>
      <c r="E282" s="15">
        <v>613.5</v>
      </c>
      <c r="F282" s="16">
        <f t="shared" si="14"/>
        <v>2429.8</v>
      </c>
      <c r="G282" s="17">
        <v>0.001963</v>
      </c>
      <c r="H282" s="31">
        <f t="shared" si="15"/>
        <v>509.42435048395316</v>
      </c>
      <c r="I282" s="36">
        <v>364.9</v>
      </c>
    </row>
    <row r="283" spans="1:9" ht="15">
      <c r="A283" s="24">
        <v>200</v>
      </c>
      <c r="B283" s="13">
        <f t="shared" si="13"/>
        <v>0.005875440658049354</v>
      </c>
      <c r="C283" s="15">
        <v>170.2</v>
      </c>
      <c r="D283" s="16">
        <v>1826.5</v>
      </c>
      <c r="E283" s="15">
        <v>591.9</v>
      </c>
      <c r="F283" s="16">
        <f t="shared" si="14"/>
        <v>2418.4</v>
      </c>
      <c r="G283" s="17">
        <v>0.001987</v>
      </c>
      <c r="H283" s="31">
        <f t="shared" si="15"/>
        <v>503.27126321087064</v>
      </c>
      <c r="I283" s="36">
        <v>365.7</v>
      </c>
    </row>
    <row r="284" spans="1:9" ht="15">
      <c r="A284" s="12">
        <v>202</v>
      </c>
      <c r="B284" s="13">
        <f t="shared" si="13"/>
        <v>0.005714285714285714</v>
      </c>
      <c r="C284" s="15">
        <v>175</v>
      </c>
      <c r="D284" s="16">
        <v>1837</v>
      </c>
      <c r="E284" s="15">
        <v>569.2</v>
      </c>
      <c r="F284" s="16">
        <f t="shared" si="14"/>
        <v>2406.2</v>
      </c>
      <c r="G284" s="17">
        <v>0.00201</v>
      </c>
      <c r="H284" s="31">
        <f t="shared" si="15"/>
        <v>497.51243781094524</v>
      </c>
      <c r="I284" s="36">
        <v>366.5</v>
      </c>
    </row>
    <row r="285" spans="1:9" ht="15">
      <c r="A285" s="12">
        <v>204</v>
      </c>
      <c r="B285" s="13">
        <f t="shared" si="13"/>
        <v>0.0055493895671476145</v>
      </c>
      <c r="C285" s="15">
        <v>180.2</v>
      </c>
      <c r="D285" s="16">
        <v>1848.1</v>
      </c>
      <c r="E285" s="15">
        <v>545.1</v>
      </c>
      <c r="F285" s="16">
        <f t="shared" si="14"/>
        <v>2393.2</v>
      </c>
      <c r="G285" s="17">
        <v>0.00204</v>
      </c>
      <c r="H285" s="31">
        <f t="shared" si="15"/>
        <v>490.19607843137254</v>
      </c>
      <c r="I285" s="36">
        <v>367.4</v>
      </c>
    </row>
    <row r="286" spans="1:9" ht="15">
      <c r="A286" s="12">
        <v>206</v>
      </c>
      <c r="B286" s="13">
        <f t="shared" si="13"/>
        <v>0.0053792361484669175</v>
      </c>
      <c r="C286" s="15">
        <v>185.9</v>
      </c>
      <c r="D286" s="16">
        <v>1859.9</v>
      </c>
      <c r="E286" s="15">
        <v>519.5</v>
      </c>
      <c r="F286" s="16">
        <f t="shared" si="14"/>
        <v>2379.4</v>
      </c>
      <c r="G286" s="17">
        <v>0.00207</v>
      </c>
      <c r="H286" s="31">
        <f t="shared" si="15"/>
        <v>483.0917874396136</v>
      </c>
      <c r="I286" s="36">
        <v>368.2</v>
      </c>
    </row>
    <row r="287" spans="1:9" ht="15">
      <c r="A287" s="24">
        <v>208</v>
      </c>
      <c r="B287" s="13">
        <f t="shared" si="13"/>
        <v>0.0052056220718375845</v>
      </c>
      <c r="C287" s="15">
        <v>192.1</v>
      </c>
      <c r="D287" s="16">
        <v>1872.5</v>
      </c>
      <c r="E287" s="15">
        <v>491.7</v>
      </c>
      <c r="F287" s="16">
        <f t="shared" si="14"/>
        <v>2364.2</v>
      </c>
      <c r="G287" s="17">
        <v>0.0021</v>
      </c>
      <c r="H287" s="31">
        <f t="shared" si="15"/>
        <v>476.1904761904762</v>
      </c>
      <c r="I287" s="36">
        <v>369</v>
      </c>
    </row>
    <row r="288" spans="1:9" ht="15">
      <c r="A288" s="24">
        <v>210</v>
      </c>
      <c r="B288" s="13">
        <f t="shared" si="13"/>
        <v>0.005022601707684581</v>
      </c>
      <c r="C288" s="15">
        <v>199.1</v>
      </c>
      <c r="D288" s="16">
        <v>1886.3</v>
      </c>
      <c r="E288" s="15">
        <v>461.3</v>
      </c>
      <c r="F288" s="16">
        <f t="shared" si="14"/>
        <v>2347.6</v>
      </c>
      <c r="G288" s="17">
        <v>0.00213</v>
      </c>
      <c r="H288" s="31">
        <f t="shared" si="15"/>
        <v>469.4835680751174</v>
      </c>
      <c r="I288" s="36">
        <v>369.8</v>
      </c>
    </row>
    <row r="289" spans="1:9" ht="15">
      <c r="A289" s="12">
        <v>212</v>
      </c>
      <c r="B289" s="13">
        <f t="shared" si="13"/>
        <v>0.004830917874396135</v>
      </c>
      <c r="C289" s="15">
        <v>207</v>
      </c>
      <c r="D289" s="16">
        <v>1901.5</v>
      </c>
      <c r="E289" s="15">
        <v>427.4</v>
      </c>
      <c r="F289" s="16">
        <f t="shared" si="14"/>
        <v>2328.9</v>
      </c>
      <c r="G289" s="17">
        <v>0.00217</v>
      </c>
      <c r="H289" s="31">
        <f t="shared" si="15"/>
        <v>460.8294930875576</v>
      </c>
      <c r="I289" s="36">
        <v>370.6</v>
      </c>
    </row>
    <row r="290" spans="1:9" ht="15">
      <c r="A290" s="12">
        <v>214</v>
      </c>
      <c r="B290" s="13">
        <f t="shared" si="13"/>
        <v>0.004623208506703652</v>
      </c>
      <c r="C290" s="15">
        <v>216.3</v>
      </c>
      <c r="D290" s="16">
        <v>1919</v>
      </c>
      <c r="E290" s="15">
        <v>388.4</v>
      </c>
      <c r="F290" s="16">
        <f t="shared" si="14"/>
        <v>2307.4</v>
      </c>
      <c r="G290" s="17">
        <v>0.00221</v>
      </c>
      <c r="H290" s="31">
        <f t="shared" si="15"/>
        <v>452.4886877828054</v>
      </c>
      <c r="I290" s="36">
        <v>371.4</v>
      </c>
    </row>
    <row r="291" spans="1:9" ht="15">
      <c r="A291" s="12">
        <v>216</v>
      </c>
      <c r="B291" s="13">
        <f t="shared" si="13"/>
        <v>0.004391743522178305</v>
      </c>
      <c r="C291" s="15">
        <v>227.7</v>
      </c>
      <c r="D291" s="16">
        <v>1940</v>
      </c>
      <c r="E291" s="15">
        <v>341.6</v>
      </c>
      <c r="F291" s="16">
        <f t="shared" si="14"/>
        <v>2281.6</v>
      </c>
      <c r="G291" s="17">
        <v>0.00226</v>
      </c>
      <c r="H291" s="31">
        <f t="shared" si="15"/>
        <v>442.47787610619474</v>
      </c>
      <c r="I291" s="36">
        <v>372.2</v>
      </c>
    </row>
    <row r="292" spans="1:9" ht="15">
      <c r="A292" s="24">
        <v>218</v>
      </c>
      <c r="B292" s="13">
        <f t="shared" si="13"/>
        <v>0.00411522633744856</v>
      </c>
      <c r="C292" s="15">
        <v>243</v>
      </c>
      <c r="D292" s="16">
        <v>1967.2</v>
      </c>
      <c r="E292" s="15">
        <v>280.8</v>
      </c>
      <c r="F292" s="16">
        <f t="shared" si="14"/>
        <v>2248</v>
      </c>
      <c r="G292" s="17">
        <v>0.00231</v>
      </c>
      <c r="H292" s="31">
        <f t="shared" si="15"/>
        <v>432.9004329004329</v>
      </c>
      <c r="I292" s="36">
        <v>372.9</v>
      </c>
    </row>
    <row r="293" spans="1:9" ht="15">
      <c r="A293" s="24">
        <v>220</v>
      </c>
      <c r="B293" s="13">
        <f t="shared" si="13"/>
        <v>0.003727171077152441</v>
      </c>
      <c r="C293" s="15">
        <v>268.3</v>
      </c>
      <c r="D293" s="16">
        <v>2011.1</v>
      </c>
      <c r="E293" s="15">
        <v>184.5</v>
      </c>
      <c r="F293" s="16">
        <f t="shared" si="14"/>
        <v>2195.6</v>
      </c>
      <c r="G293" s="17">
        <v>0.00238</v>
      </c>
      <c r="H293" s="31">
        <f t="shared" si="15"/>
        <v>420.16806722689074</v>
      </c>
      <c r="I293" s="36">
        <v>373.7</v>
      </c>
    </row>
    <row r="294" spans="1:9" ht="15.75" thickBot="1">
      <c r="A294" s="25">
        <v>221.2</v>
      </c>
      <c r="B294" s="26">
        <f t="shared" si="13"/>
        <v>0.003169572107765452</v>
      </c>
      <c r="C294" s="27">
        <v>315.5</v>
      </c>
      <c r="D294" s="28">
        <v>2107.4</v>
      </c>
      <c r="E294" s="27">
        <v>0</v>
      </c>
      <c r="F294" s="28">
        <f t="shared" si="14"/>
        <v>2107.4</v>
      </c>
      <c r="G294" s="29">
        <v>0.00245</v>
      </c>
      <c r="H294" s="32">
        <f t="shared" si="15"/>
        <v>408.16326530612247</v>
      </c>
      <c r="I294" s="38">
        <v>374.2</v>
      </c>
    </row>
  </sheetData>
  <sheetProtection password="DDCA"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Szałucki</dc:creator>
  <cp:keywords/>
  <dc:description/>
  <cp:lastModifiedBy>Krzysztof Szalucki</cp:lastModifiedBy>
  <cp:lastPrinted>2006-11-01T21:12:34Z</cp:lastPrinted>
  <dcterms:created xsi:type="dcterms:W3CDTF">2001-01-28T19:25:32Z</dcterms:created>
  <dcterms:modified xsi:type="dcterms:W3CDTF">2006-11-09T21:15:26Z</dcterms:modified>
  <cp:category/>
  <cp:version/>
  <cp:contentType/>
  <cp:contentStatus/>
</cp:coreProperties>
</file>